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DIGITALE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4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6" l="1"/>
  <c r="D31" i="9"/>
  <c r="D30" i="9"/>
  <c r="D29" i="9"/>
  <c r="D27" i="9"/>
  <c r="D26" i="9"/>
  <c r="D25" i="9"/>
  <c r="D23" i="9"/>
  <c r="D22" i="9"/>
  <c r="D19" i="9"/>
  <c r="D18" i="9"/>
  <c r="D17" i="9"/>
  <c r="D15" i="9"/>
  <c r="D14" i="9"/>
  <c r="D13" i="9"/>
  <c r="D11" i="9"/>
  <c r="D10" i="9"/>
  <c r="D75" i="8"/>
  <c r="D74" i="8"/>
  <c r="D73" i="8"/>
  <c r="D72" i="8"/>
  <c r="D70" i="8"/>
  <c r="D69" i="8"/>
  <c r="D68" i="8"/>
  <c r="D67" i="8"/>
  <c r="D66" i="8"/>
  <c r="D65" i="8"/>
  <c r="D64" i="8"/>
  <c r="D63" i="8"/>
  <c r="D62" i="8"/>
  <c r="D60" i="8"/>
  <c r="D59" i="8"/>
  <c r="D58" i="8"/>
  <c r="D57" i="8"/>
  <c r="D56" i="8"/>
  <c r="D55" i="8"/>
  <c r="D54" i="8"/>
  <c r="D52" i="8"/>
  <c r="D51" i="8"/>
  <c r="D50" i="8"/>
  <c r="D49" i="8"/>
  <c r="D48" i="8"/>
  <c r="D47" i="8"/>
  <c r="D46" i="8"/>
  <c r="D45" i="8"/>
  <c r="D41" i="8"/>
  <c r="D40" i="8"/>
  <c r="D39" i="8"/>
  <c r="D38" i="8"/>
  <c r="D36" i="8"/>
  <c r="D35" i="8"/>
  <c r="D34" i="8"/>
  <c r="D33" i="8"/>
  <c r="D32" i="8"/>
  <c r="D31" i="8"/>
  <c r="D30" i="8"/>
  <c r="D29" i="8"/>
  <c r="D28" i="8"/>
  <c r="D26" i="8"/>
  <c r="D25" i="8"/>
  <c r="D24" i="8"/>
  <c r="D23" i="8"/>
  <c r="D22" i="8"/>
  <c r="D20" i="8"/>
  <c r="D18" i="8"/>
  <c r="D17" i="8"/>
  <c r="D16" i="8"/>
  <c r="D15" i="8"/>
  <c r="D14" i="8"/>
  <c r="D13" i="8"/>
  <c r="D12" i="8"/>
  <c r="D11" i="8"/>
  <c r="D21" i="8"/>
  <c r="D27" i="7"/>
  <c r="D26" i="7"/>
  <c r="D25" i="7"/>
  <c r="D24" i="7"/>
  <c r="D23" i="7"/>
  <c r="D22" i="7"/>
  <c r="D21" i="7"/>
  <c r="D20" i="7"/>
  <c r="D17" i="7"/>
  <c r="D16" i="7"/>
  <c r="D15" i="7"/>
  <c r="D14" i="7"/>
  <c r="D13" i="7"/>
  <c r="D12" i="7"/>
  <c r="D11" i="7"/>
  <c r="D10" i="7"/>
  <c r="D157" i="6"/>
  <c r="D156" i="6"/>
  <c r="D155" i="6"/>
  <c r="D154" i="6"/>
  <c r="D153" i="6"/>
  <c r="D152" i="6"/>
  <c r="D151" i="6"/>
  <c r="D149" i="6"/>
  <c r="D148" i="6"/>
  <c r="D147" i="6"/>
  <c r="D145" i="6"/>
  <c r="D144" i="6"/>
  <c r="D143" i="6"/>
  <c r="D142" i="6"/>
  <c r="D141" i="6"/>
  <c r="D140" i="6"/>
  <c r="D139" i="6"/>
  <c r="D138" i="6"/>
  <c r="D136" i="6"/>
  <c r="D135" i="6"/>
  <c r="D134" i="6"/>
  <c r="D132" i="6"/>
  <c r="D131" i="6"/>
  <c r="D130" i="6"/>
  <c r="D129" i="6"/>
  <c r="D128" i="6"/>
  <c r="D127" i="6"/>
  <c r="D126" i="6"/>
  <c r="D125" i="6"/>
  <c r="D124" i="6"/>
  <c r="D122" i="6"/>
  <c r="D121" i="6"/>
  <c r="D120" i="6"/>
  <c r="D119" i="6"/>
  <c r="D118" i="6"/>
  <c r="D117" i="6"/>
  <c r="D116" i="6"/>
  <c r="D115" i="6"/>
  <c r="D114" i="6"/>
  <c r="D112" i="6"/>
  <c r="D111" i="6"/>
  <c r="D110" i="6"/>
  <c r="D109" i="6"/>
  <c r="D108" i="6"/>
  <c r="D107" i="6"/>
  <c r="D106" i="6"/>
  <c r="D105" i="6"/>
  <c r="D104" i="6"/>
  <c r="D102" i="6"/>
  <c r="D101" i="6"/>
  <c r="D100" i="6"/>
  <c r="D99" i="6"/>
  <c r="D98" i="6"/>
  <c r="D97" i="6"/>
  <c r="D96" i="6"/>
  <c r="D95" i="6"/>
  <c r="D94" i="6"/>
  <c r="D92" i="6"/>
  <c r="D91" i="6"/>
  <c r="D90" i="6"/>
  <c r="D89" i="6"/>
  <c r="D88" i="6"/>
  <c r="D87" i="6"/>
  <c r="D86" i="6"/>
  <c r="D82" i="6"/>
  <c r="D81" i="6"/>
  <c r="D80" i="6"/>
  <c r="D79" i="6"/>
  <c r="D78" i="6"/>
  <c r="D77" i="6"/>
  <c r="D76" i="6"/>
  <c r="D74" i="6"/>
  <c r="D73" i="6"/>
  <c r="D72" i="6"/>
  <c r="D70" i="6"/>
  <c r="D69" i="6"/>
  <c r="D68" i="6"/>
  <c r="D67" i="6"/>
  <c r="D66" i="6"/>
  <c r="D65" i="6"/>
  <c r="D64" i="6"/>
  <c r="D63" i="6"/>
  <c r="D61" i="6"/>
  <c r="D60" i="6"/>
  <c r="D59" i="6"/>
  <c r="D57" i="6"/>
  <c r="D56" i="6"/>
  <c r="D55" i="6"/>
  <c r="D54" i="6"/>
  <c r="D53" i="6"/>
  <c r="D52" i="6"/>
  <c r="D51" i="6"/>
  <c r="D50" i="6"/>
  <c r="D49" i="6"/>
  <c r="D47" i="6"/>
  <c r="D46" i="6"/>
  <c r="D45" i="6"/>
  <c r="D44" i="6"/>
  <c r="D43" i="6"/>
  <c r="D42" i="6"/>
  <c r="D41" i="6"/>
  <c r="D40" i="6"/>
  <c r="D3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0" i="6"/>
  <c r="D18" i="6"/>
  <c r="D28" i="6"/>
  <c r="D38" i="6"/>
  <c r="D48" i="6"/>
  <c r="D58" i="6"/>
  <c r="D62" i="6"/>
  <c r="D71" i="6"/>
  <c r="D75" i="6"/>
  <c r="D9" i="6"/>
  <c r="D17" i="6"/>
  <c r="D16" i="6"/>
  <c r="D15" i="6"/>
  <c r="D14" i="6"/>
  <c r="D13" i="6"/>
  <c r="D11" i="6"/>
  <c r="G14" i="5"/>
  <c r="D36" i="5"/>
  <c r="D13" i="5"/>
  <c r="D12" i="5"/>
  <c r="B63" i="4"/>
  <c r="F18" i="2"/>
  <c r="F20" i="2"/>
  <c r="E47" i="1"/>
  <c r="E79" i="1"/>
  <c r="E81" i="1"/>
  <c r="C41" i="1"/>
  <c r="C38" i="1"/>
  <c r="C31" i="1"/>
  <c r="C25" i="1"/>
  <c r="C9" i="1"/>
  <c r="C47" i="1"/>
  <c r="B47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57" i="1"/>
  <c r="E59" i="1"/>
  <c r="E63" i="1"/>
  <c r="E68" i="1"/>
  <c r="E75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1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<sst xmlns="http://schemas.openxmlformats.org/spreadsheetml/2006/main" count="4244" uniqueCount="3306">
  <si>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</si>
  <si>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</si>
  <si>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</si>
  <si>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</si>
  <si>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</si>
  <si>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</si>
  <si>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</si>
  <si>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</si>
  <si>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</si>
  <si>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</si>
  <si>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</si>
  <si>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</si>
  <si>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</si>
  <si>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</si>
  <si>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</si>
  <si>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</si>
  <si>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</si>
  <si>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</si>
  <si>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</si>
  <si>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</si>
  <si>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</si>
  <si>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</si>
  <si>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</si>
  <si>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</si>
  <si>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</si>
  <si>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</si>
  <si>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</si>
  <si>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</si>
  <si>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</si>
  <si>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</si>
  <si>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</si>
  <si>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</si>
  <si>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</si>
  <si>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</si>
  <si>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</si>
  <si>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</si>
  <si>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</si>
  <si>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</si>
  <si>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</si>
  <si>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</si>
  <si>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</si>
  <si>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</si>
  <si>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</si>
  <si>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</si>
  <si>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</si>
  <si>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</si>
  <si>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</si>
  <si>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</si>
  <si>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</si>
  <si>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</si>
  <si>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</si>
  <si>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</si>
  <si>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</si>
  <si>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</si>
  <si>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</si>
  <si>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</si>
  <si>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</si>
  <si>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</si>
  <si>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</si>
  <si>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</si>
  <si>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</si>
  <si>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</si>
  <si>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</si>
  <si>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</si>
  <si>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</si>
  <si>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</si>
  <si>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</si>
  <si>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</si>
  <si>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</si>
  <si>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</si>
  <si>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</si>
  <si>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</si>
  <si>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</si>
  <si>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</si>
  <si>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</si>
  <si>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</si>
  <si>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</si>
  <si>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</si>
  <si>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</si>
  <si>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</si>
  <si>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</si>
  <si>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</si>
  <si>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</si>
  <si>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</si>
  <si>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</si>
  <si>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</si>
  <si>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</si>
  <si>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</si>
  <si>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</si>
  <si>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</si>
  <si>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</si>
  <si>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</si>
  <si>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</si>
  <si>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</si>
  <si>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</si>
  <si>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</si>
  <si>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</si>
  <si>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</si>
  <si>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</si>
  <si>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</si>
  <si>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</si>
  <si>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</si>
  <si>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</si>
  <si>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</si>
  <si>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</si>
  <si>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</si>
  <si>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</si>
  <si>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</si>
  <si>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</si>
  <si>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</si>
  <si>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</si>
  <si>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</si>
  <si>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</si>
  <si>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</si>
  <si>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</si>
  <si>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</si>
  <si>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</si>
  <si>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</si>
  <si>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</si>
  <si>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</si>
  <si>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</si>
  <si>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</si>
  <si>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</si>
  <si>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</si>
  <si>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</si>
  <si>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</si>
  <si>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</si>
  <si>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</si>
  <si>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</si>
  <si>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</si>
  <si>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</si>
  <si>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</si>
  <si>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</si>
  <si>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</si>
  <si>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</si>
  <si>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</si>
  <si>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</si>
  <si>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</si>
  <si>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</si>
  <si>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</si>
  <si>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</si>
  <si>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</si>
  <si>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</si>
  <si>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</si>
  <si>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</si>
  <si>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</si>
  <si>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</si>
  <si>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</si>
  <si>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</si>
  <si>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</si>
  <si>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</si>
  <si>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</si>
  <si>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</si>
  <si>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</si>
  <si>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</si>
  <si>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</si>
  <si>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</si>
  <si>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</si>
  <si>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</si>
  <si>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</si>
  <si>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</si>
  <si>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</si>
  <si>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</si>
  <si>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</si>
  <si>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</si>
  <si>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</si>
  <si>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</si>
  <si>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</si>
  <si>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</si>
  <si>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</si>
  <si>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</si>
  <si>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</si>
  <si>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</si>
  <si>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</si>
  <si>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</si>
  <si>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</si>
  <si>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</si>
  <si>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</si>
  <si>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</si>
  <si>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</si>
  <si>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</si>
  <si>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</si>
  <si>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</si>
  <si>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</si>
  <si>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</si>
  <si>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</si>
  <si>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</si>
  <si>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</si>
  <si>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</si>
  <si>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</si>
  <si>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</si>
  <si>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</si>
  <si>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</si>
  <si>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</si>
  <si>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</si>
  <si>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</si>
  <si>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</si>
  <si>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</si>
  <si>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</si>
  <si>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</si>
  <si>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</si>
  <si>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</si>
  <si>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</si>
  <si>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</si>
  <si>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</si>
  <si>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</si>
  <si>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</si>
  <si>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</si>
  <si>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</si>
  <si>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</si>
  <si>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</si>
  <si>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</si>
  <si>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</si>
  <si>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</si>
  <si>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</si>
  <si>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</si>
  <si>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</si>
  <si>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</si>
  <si>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</si>
  <si>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</si>
  <si>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</si>
  <si>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</si>
  <si>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</si>
  <si>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</si>
  <si>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</si>
  <si>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</si>
  <si>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</si>
  <si>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</si>
  <si>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</si>
  <si>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</si>
  <si>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</si>
  <si>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</si>
  <si>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</si>
  <si>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</si>
  <si>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</si>
  <si>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</si>
  <si>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</si>
  <si>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</si>
  <si>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</si>
  <si>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</si>
  <si>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</si>
  <si>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</si>
  <si>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</si>
  <si>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</si>
  <si>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</si>
  <si>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</si>
  <si>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</si>
  <si>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</si>
  <si>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</si>
  <si>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</si>
  <si>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</si>
  <si>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</si>
  <si>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</si>
  <si>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</si>
  <si>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</si>
  <si>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</si>
  <si>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</si>
  <si>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</si>
  <si>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</si>
  <si>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</si>
  <si>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</si>
  <si>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</si>
  <si>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</si>
  <si>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</si>
  <si>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</si>
  <si>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</si>
  <si>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</si>
  <si>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</si>
  <si>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</si>
  <si>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</si>
  <si>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</si>
  <si>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</si>
  <si>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</si>
  <si>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</si>
  <si>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</si>
  <si>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</si>
  <si>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</si>
  <si>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</si>
  <si>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</si>
  <si>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</si>
  <si>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</si>
  <si>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</si>
  <si>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</si>
  <si>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</si>
  <si>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</si>
  <si>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</si>
  <si>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</si>
  <si>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</si>
  <si>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</si>
  <si>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</si>
  <si>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</si>
  <si>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</si>
  <si>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</si>
  <si>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</si>
  <si>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</si>
  <si>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</si>
  <si>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</si>
  <si>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</si>
  <si>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</si>
  <si>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</si>
  <si>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</si>
  <si>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</si>
  <si>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</si>
  <si>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</si>
  <si>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</si>
  <si>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</si>
  <si>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</si>
  <si>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</si>
  <si>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</si>
  <si>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</si>
  <si>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</si>
  <si>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</si>
  <si>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</si>
  <si>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</si>
  <si>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</si>
  <si>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</si>
  <si>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</si>
  <si>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</si>
  <si>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</si>
  <si>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</si>
  <si>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</si>
  <si>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</si>
  <si>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</si>
  <si>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</si>
  <si>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</si>
  <si>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</si>
  <si>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</si>
  <si>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</si>
  <si>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</si>
  <si>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</si>
  <si>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</si>
  <si>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</si>
  <si>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</si>
  <si>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</si>
  <si>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</si>
  <si>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</si>
  <si>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</si>
  <si>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</si>
  <si>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</si>
  <si>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</si>
  <si>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</si>
  <si>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</si>
  <si>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</si>
  <si>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</si>
  <si>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</si>
  <si>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</si>
  <si>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</si>
  <si>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</si>
  <si>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</si>
  <si>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</si>
  <si>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</si>
  <si>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</si>
  <si>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</si>
  <si>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</si>
  <si>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</si>
  <si>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</si>
  <si>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</si>
  <si>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</si>
  <si>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</si>
  <si>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</si>
  <si>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</si>
  <si>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</si>
  <si>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</si>
  <si>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</si>
  <si>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</si>
  <si>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</si>
  <si>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</si>
  <si>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</si>
  <si>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</si>
  <si>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</si>
  <si>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</si>
  <si>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</si>
  <si>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</si>
  <si>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</si>
  <si>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</si>
  <si>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</si>
  <si>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</si>
  <si>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</si>
  <si>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</si>
  <si>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</si>
  <si>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</si>
  <si>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</si>
  <si>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</si>
  <si>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</si>
  <si>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</si>
  <si>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</si>
  <si>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</si>
  <si>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</si>
  <si>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</si>
  <si>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</si>
  <si>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</si>
  <si>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</si>
  <si>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</si>
  <si>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</si>
  <si>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</si>
  <si>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</si>
  <si>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</si>
  <si>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</si>
  <si>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</si>
  <si>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</si>
  <si>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</si>
  <si>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</si>
  <si>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</si>
  <si>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</si>
  <si>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</si>
  <si>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</si>
  <si>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</si>
  <si>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</si>
  <si>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</si>
  <si>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</si>
  <si>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</si>
  <si>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</si>
  <si>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</si>
  <si>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</si>
  <si>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</si>
  <si>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</si>
  <si>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</si>
  <si>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</si>
  <si>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</si>
  <si>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</si>
  <si>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</si>
  <si>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</si>
  <si>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</si>
  <si>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</si>
  <si>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</si>
  <si>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</si>
  <si>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</si>
  <si>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</si>
  <si>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</si>
  <si>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</si>
  <si>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</si>
  <si>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</si>
  <si>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</si>
  <si>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</si>
  <si>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</si>
  <si>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</si>
  <si>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</si>
  <si>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</si>
  <si>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</si>
  <si>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</si>
  <si>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</si>
  <si>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</si>
  <si>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</si>
  <si>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</si>
  <si>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</si>
  <si>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</si>
  <si>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</si>
  <si>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</si>
  <si>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</si>
  <si>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</si>
  <si>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</si>
  <si>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</si>
  <si>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</si>
  <si>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</si>
  <si>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</si>
  <si>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</si>
  <si>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</si>
  <si>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</si>
  <si>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</si>
  <si>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</si>
  <si>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</si>
  <si>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</si>
  <si>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</si>
  <si>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</si>
  <si>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</si>
  <si>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</si>
  <si>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</si>
  <si>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</si>
  <si>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</si>
  <si>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</si>
  <si>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</si>
  <si>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</si>
  <si>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</si>
  <si>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</si>
  <si>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</si>
  <si>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</si>
  <si>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</si>
  <si>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</si>
  <si>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</si>
  <si>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</si>
  <si>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</si>
  <si>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</si>
  <si>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</si>
  <si>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</si>
  <si>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</si>
  <si>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</si>
  <si>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</si>
  <si>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</si>
  <si>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</si>
  <si>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</si>
  <si>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</si>
  <si>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</si>
  <si>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</si>
  <si>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</si>
  <si>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</si>
  <si>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</si>
  <si>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</si>
  <si>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</si>
  <si>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</si>
  <si>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</si>
  <si>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</si>
  <si>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</si>
  <si>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</si>
  <si>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</si>
  <si>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</si>
  <si>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</si>
  <si>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</si>
  <si>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</si>
  <si>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</si>
  <si>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</si>
  <si>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</si>
  <si>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</si>
  <si>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</si>
  <si>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</si>
  <si>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</si>
  <si>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</si>
  <si>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</si>
  <si>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</si>
  <si>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</si>
  <si>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</si>
  <si>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</si>
  <si>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</si>
  <si>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</si>
  <si>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</si>
  <si>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</si>
  <si>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</si>
  <si>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</si>
  <si>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</si>
  <si>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</si>
  <si>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</si>
  <si>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</si>
  <si>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</si>
  <si>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</si>
  <si>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</si>
  <si>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</si>
  <si>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</si>
  <si>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</si>
  <si>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</si>
  <si>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</si>
  <si>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</si>
  <si>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</si>
  <si>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</si>
  <si>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</si>
  <si>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</si>
  <si>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</si>
  <si>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</si>
  <si>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</si>
  <si>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</si>
  <si>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</si>
  <si>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</si>
  <si>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</si>
  <si>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</si>
  <si>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</si>
  <si>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</si>
  <si>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</si>
  <si>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</si>
  <si>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</si>
  <si>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</si>
  <si>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</si>
  <si>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</si>
  <si>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</si>
  <si>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</si>
  <si>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</si>
  <si>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</si>
  <si>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</si>
  <si>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</si>
  <si>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</si>
  <si>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</si>
  <si>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</si>
  <si>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</si>
  <si>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</si>
  <si>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</si>
  <si>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</si>
  <si>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</si>
  <si>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</si>
  <si>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</si>
  <si>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</si>
  <si>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</si>
  <si>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</si>
  <si>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</si>
  <si>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</si>
  <si>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</si>
  <si>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</si>
  <si>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</si>
  <si>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</si>
  <si>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</si>
  <si>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</si>
  <si>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</si>
  <si>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</si>
  <si>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</si>
  <si>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</si>
  <si>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</si>
  <si>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</si>
  <si>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</si>
  <si>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</si>
  <si>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</si>
  <si>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</si>
  <si>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</si>
  <si>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</si>
  <si>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</si>
  <si>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</si>
  <si>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</si>
  <si>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</si>
  <si>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</si>
  <si>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</si>
  <si>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</si>
  <si>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</si>
  <si>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</si>
  <si>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</si>
  <si>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</si>
  <si>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</si>
  <si>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</si>
  <si>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</si>
  <si>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</si>
  <si>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</si>
  <si>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</si>
  <si>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</si>
  <si>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</si>
  <si>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</si>
  <si>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</si>
  <si>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</si>
  <si>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</si>
  <si>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</si>
  <si>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</si>
  <si>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</si>
  <si>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</si>
  <si>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</si>
  <si>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</si>
  <si>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</si>
  <si>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</si>
  <si>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</si>
  <si>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</si>
  <si>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</si>
  <si>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</si>
  <si>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</si>
  <si>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</si>
  <si>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</si>
  <si>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</si>
  <si>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</si>
  <si>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</si>
  <si>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</si>
  <si>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</si>
  <si>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</si>
  <si>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</si>
  <si>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</si>
  <si>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</si>
  <si>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</si>
  <si>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</si>
  <si>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</si>
  <si>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</si>
  <si>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</si>
  <si>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</si>
  <si>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</si>
  <si>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</si>
  <si>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</si>
  <si>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</si>
  <si>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</si>
  <si>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</si>
  <si>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</si>
  <si>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</si>
  <si>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</si>
  <si>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</si>
  <si>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</si>
  <si>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</si>
  <si>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</si>
  <si>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</si>
  <si>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</si>
  <si>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</si>
  <si>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</si>
  <si>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</si>
  <si>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</si>
  <si>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</si>
  <si>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</si>
  <si>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</si>
  <si>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</si>
  <si>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</si>
  <si>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</si>
  <si>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</si>
  <si>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</si>
  <si>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</si>
  <si>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</si>
  <si>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</si>
  <si>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</si>
  <si>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</si>
  <si>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</si>
  <si>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</si>
  <si>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</si>
  <si>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</si>
  <si>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</si>
  <si>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</si>
  <si>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</si>
  <si>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</si>
  <si>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</si>
  <si>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</si>
  <si>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</si>
  <si>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</si>
  <si>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</si>
  <si>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</si>
  <si>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</si>
  <si>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</si>
  <si>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</si>
  <si>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</si>
  <si>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</si>
  <si>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</si>
  <si>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</si>
  <si>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</si>
  <si>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</si>
  <si>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</si>
  <si>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</si>
  <si>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</si>
  <si>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</si>
  <si>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</si>
  <si>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</si>
  <si>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</si>
  <si>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</si>
  <si>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</si>
  <si>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</si>
  <si>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</si>
  <si>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</si>
  <si>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</si>
  <si>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</si>
  <si>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</si>
  <si>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</si>
  <si>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</si>
  <si>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</si>
  <si>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</si>
  <si>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</si>
  <si>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</si>
  <si>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</si>
  <si>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</si>
  <si>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</si>
  <si>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</si>
  <si>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</si>
  <si>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</si>
  <si>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</si>
  <si>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</si>
  <si>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</si>
  <si>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</si>
  <si>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</si>
  <si>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</si>
  <si>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</si>
  <si>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</si>
  <si>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</si>
  <si>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</si>
  <si>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</si>
  <si>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</si>
  <si>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</si>
  <si>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</si>
  <si>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</si>
  <si>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</si>
  <si>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</si>
  <si>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</si>
  <si>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</si>
  <si>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</si>
  <si>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</si>
  <si>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</si>
  <si>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</si>
  <si>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</si>
  <si>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</si>
  <si>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</si>
  <si>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</si>
  <si>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</si>
  <si>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</si>
  <si>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</si>
  <si>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</si>
  <si>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</si>
  <si>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</si>
  <si>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</si>
  <si>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</si>
  <si>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</si>
  <si>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</si>
  <si>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</si>
  <si>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</si>
  <si>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</si>
  <si>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</si>
  <si>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</si>
  <si>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</si>
  <si>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</si>
  <si>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</si>
  <si>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</si>
  <si>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</si>
  <si>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</si>
  <si>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</si>
  <si>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</si>
  <si>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</si>
  <si>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</si>
  <si>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</si>
  <si>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</si>
  <si>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</si>
  <si>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</si>
  <si>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</si>
  <si>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</si>
  <si>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</si>
  <si>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</si>
  <si>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</si>
  <si>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</si>
  <si>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</si>
  <si>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</si>
  <si>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</si>
  <si>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</si>
  <si>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</si>
  <si>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</si>
  <si>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</si>
  <si>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</si>
  <si>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</si>
  <si>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</si>
  <si>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</si>
  <si>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</si>
  <si>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</si>
  <si>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</si>
  <si>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</si>
  <si>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</si>
  <si>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</si>
  <si>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</si>
  <si>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</si>
  <si>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</si>
  <si>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</si>
  <si>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</si>
  <si>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</si>
  <si>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</si>
  <si>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</si>
  <si>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</si>
  <si>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</si>
  <si>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</si>
  <si>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</si>
  <si>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</si>
  <si>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</si>
  <si>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</si>
  <si>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</si>
  <si>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</si>
  <si>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</si>
  <si>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</si>
  <si>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</si>
  <si>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</si>
  <si>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</si>
  <si>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</si>
  <si>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</si>
  <si>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</si>
  <si>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</si>
  <si>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</si>
  <si>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</si>
  <si>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</si>
  <si>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</si>
  <si>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</si>
  <si>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</si>
  <si>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</si>
  <si>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</si>
  <si>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</si>
  <si>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</si>
  <si>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</si>
  <si>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</si>
  <si>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</si>
  <si>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</si>
  <si>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</si>
  <si>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</si>
  <si>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</si>
  <si>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</si>
  <si>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</si>
  <si>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</si>
  <si>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</si>
  <si>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</si>
  <si>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</si>
  <si>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</si>
  <si>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</si>
  <si>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</si>
  <si>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</si>
  <si>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</si>
  <si>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</si>
  <si>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</si>
  <si>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</si>
  <si>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</si>
  <si>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</si>
  <si>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</si>
  <si>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</si>
  <si>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</si>
  <si>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</si>
  <si>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</si>
  <si>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</si>
  <si>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</si>
  <si>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</si>
  <si>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</si>
  <si>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</si>
  <si>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</si>
  <si>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</si>
  <si>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</si>
  <si>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</si>
  <si>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</si>
  <si>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</si>
  <si>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</si>
  <si>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</si>
  <si>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</si>
  <si>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</si>
  <si>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</si>
  <si>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</si>
  <si>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</si>
  <si>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</si>
  <si>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</si>
  <si>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</si>
  <si>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</si>
  <si>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</si>
  <si>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</si>
  <si>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</si>
  <si>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</si>
  <si>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</si>
  <si>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</si>
  <si>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</si>
  <si>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</si>
  <si>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</si>
  <si>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</si>
  <si>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</si>
  <si>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</si>
  <si>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</si>
  <si>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</si>
  <si>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</si>
  <si>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</si>
  <si>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</si>
  <si>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</si>
  <si>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</si>
  <si>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</si>
  <si>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</si>
  <si>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</si>
  <si>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</si>
  <si>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</si>
  <si>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</si>
  <si>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</si>
  <si>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</si>
  <si>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</si>
  <si>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</si>
  <si>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</si>
  <si>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</si>
  <si>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</si>
  <si>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</si>
  <si>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</si>
  <si>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</si>
  <si>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</si>
  <si>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</si>
  <si>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</si>
  <si>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</si>
  <si>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</si>
  <si>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</si>
  <si>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</si>
  <si>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</si>
  <si>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</si>
  <si>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</si>
  <si>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</si>
  <si>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</si>
  <si>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</si>
  <si>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</si>
  <si>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</si>
  <si>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</si>
  <si>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</si>
  <si>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</si>
  <si>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</si>
  <si>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</si>
  <si>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</si>
  <si>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</si>
  <si>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</si>
  <si>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</si>
  <si>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</si>
  <si>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</si>
  <si>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</si>
  <si>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</si>
  <si>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</si>
  <si>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</si>
  <si>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</si>
  <si>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</si>
  <si>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</si>
  <si>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</si>
  <si>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</si>
  <si>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</si>
  <si>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</si>
  <si>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</si>
  <si>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</si>
  <si>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</si>
  <si>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</si>
  <si>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</si>
  <si>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</si>
  <si>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</si>
  <si>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</si>
  <si>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</si>
  <si>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</si>
  <si>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</si>
  <si>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</si>
  <si>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</si>
  <si>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</si>
  <si>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</si>
  <si>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</si>
  <si>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</si>
  <si>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</si>
  <si>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</si>
  <si>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</si>
  <si>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</si>
  <si>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</si>
  <si>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</si>
  <si>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</si>
  <si>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</si>
  <si>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</si>
  <si>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</si>
  <si>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</si>
  <si>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</si>
  <si>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</si>
  <si>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</si>
  <si>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</si>
  <si>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</si>
  <si>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</si>
  <si>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</si>
  <si>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</si>
  <si>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</si>
  <si>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</si>
  <si>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</si>
  <si>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</si>
  <si>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</si>
  <si>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</si>
  <si>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</si>
  <si>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</si>
  <si>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</si>
  <si>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</si>
  <si>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</si>
  <si>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</si>
  <si>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</si>
  <si>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</si>
  <si>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</si>
  <si>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</si>
  <si>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</si>
  <si>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</si>
  <si>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</si>
  <si>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</si>
  <si>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</si>
  <si>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</si>
  <si>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</si>
  <si>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</si>
  <si>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</si>
  <si>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</si>
  <si>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</si>
  <si>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</si>
  <si>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</si>
  <si>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</si>
  <si>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</si>
  <si>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</si>
  <si>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</si>
  <si>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</si>
  <si>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</si>
  <si>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</si>
  <si>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</si>
  <si>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</si>
  <si>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</si>
  <si>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</si>
  <si>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</si>
  <si>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</si>
  <si>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</si>
  <si>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</si>
  <si>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</si>
  <si>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</si>
  <si>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</si>
  <si>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</si>
  <si>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</si>
  <si>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</si>
  <si>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</si>
  <si>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</si>
  <si>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</si>
  <si>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</si>
  <si>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</si>
  <si>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</si>
  <si>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</si>
  <si>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</si>
  <si>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</si>
  <si>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</si>
  <si>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</si>
  <si>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</si>
  <si>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</si>
  <si>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</si>
  <si>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</si>
  <si>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</si>
  <si>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</si>
  <si>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</si>
  <si>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</si>
  <si>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</si>
  <si>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</si>
  <si>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</si>
  <si>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</si>
  <si>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</si>
  <si>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</si>
  <si>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</si>
  <si>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</si>
  <si>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</si>
  <si>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</si>
  <si>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</si>
  <si>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</si>
  <si>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</si>
  <si>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</si>
  <si>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</si>
  <si>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</si>
  <si>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</si>
  <si>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</si>
  <si>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</si>
  <si>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</si>
  <si>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</si>
  <si>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</si>
  <si>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</si>
  <si>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</si>
  <si>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</si>
  <si>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</si>
  <si>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</si>
  <si>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</si>
  <si>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</si>
  <si>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</si>
  <si>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</si>
  <si>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</si>
  <si>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</si>
  <si>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</si>
  <si>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</si>
  <si>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</si>
  <si>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</si>
  <si>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</si>
  <si>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</si>
  <si>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</si>
  <si>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</si>
  <si>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</si>
  <si>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</si>
  <si>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</si>
  <si>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</si>
  <si>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</si>
  <si>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</si>
  <si>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</si>
  <si>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</si>
  <si>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</si>
  <si>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</si>
  <si>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</si>
  <si>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</si>
  <si>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</si>
  <si>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</si>
  <si>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</si>
  <si>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</si>
  <si>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</si>
  <si>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</si>
  <si>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</si>
  <si>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</si>
  <si>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</si>
  <si>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</si>
  <si>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</si>
  <si>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</si>
  <si>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</si>
  <si>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</si>
  <si>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</si>
  <si>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</si>
  <si>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</si>
  <si>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</si>
  <si>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</si>
  <si>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</si>
  <si>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</si>
  <si>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</si>
  <si>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</si>
  <si>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</si>
  <si>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</si>
  <si>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</si>
  <si>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</si>
  <si>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</si>
  <si>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</si>
  <si>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</si>
  <si>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</si>
  <si>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</si>
  <si>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</si>
  <si>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</si>
  <si>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</si>
  <si>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</si>
  <si>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</si>
  <si>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</si>
  <si>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</si>
  <si>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</si>
  <si>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</si>
  <si>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</si>
  <si>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</si>
  <si>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</si>
  <si>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</si>
  <si>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</si>
  <si>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</si>
  <si>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</si>
  <si>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</si>
  <si>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</si>
  <si>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</si>
  <si>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</si>
  <si>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</si>
  <si>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</si>
  <si>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</si>
  <si>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</si>
  <si>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</si>
  <si>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</si>
  <si>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</si>
  <si>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</si>
  <si>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</si>
  <si>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</si>
  <si>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</si>
  <si>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</si>
  <si>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</si>
  <si>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</si>
  <si>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</si>
  <si>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</si>
  <si>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</si>
  <si>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</si>
  <si>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</si>
  <si>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</si>
  <si>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</si>
  <si>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</si>
  <si>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</si>
  <si>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</si>
  <si>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</si>
  <si>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</si>
  <si>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</si>
  <si>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</si>
  <si>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</si>
  <si>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</si>
  <si>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</si>
  <si>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</si>
  <si>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</si>
  <si>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</si>
  <si>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</si>
  <si>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</si>
  <si>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</si>
  <si>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</si>
  <si>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</si>
  <si>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</si>
  <si>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</si>
  <si>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</si>
  <si>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</si>
  <si>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</si>
  <si>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</si>
  <si>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</si>
  <si>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</si>
  <si>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</si>
  <si>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</si>
  <si>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</si>
  <si>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</si>
  <si>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</si>
  <si>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</si>
  <si>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</si>
  <si>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</si>
  <si>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</si>
  <si>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</si>
  <si>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</si>
  <si>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</si>
  <si>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</si>
  <si>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</si>
  <si>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</si>
  <si>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</si>
  <si>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</si>
  <si>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</si>
  <si>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</si>
  <si>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</si>
  <si>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</si>
  <si>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</si>
  <si>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</si>
  <si>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</si>
  <si>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</si>
  <si>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</si>
  <si>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</si>
  <si>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</si>
  <si>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</si>
  <si>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</si>
  <si>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</si>
  <si>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</si>
  <si>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</si>
  <si>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</si>
  <si>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</si>
  <si>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</si>
  <si>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</si>
  <si>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</si>
  <si>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</si>
  <si>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</si>
  <si>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</si>
  <si>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</si>
  <si>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</si>
  <si>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</si>
  <si>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</si>
  <si>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</si>
  <si>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</si>
  <si>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</si>
  <si>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</si>
  <si>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</si>
  <si>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</si>
  <si>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</si>
  <si>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</si>
  <si>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</si>
  <si>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</si>
  <si>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</si>
  <si>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</si>
  <si>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</si>
  <si>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</si>
  <si>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</si>
  <si>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</si>
  <si>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</si>
  <si>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</si>
  <si>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</si>
  <si>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</si>
  <si>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</si>
  <si>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</si>
  <si>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</si>
  <si>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</si>
  <si>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</si>
  <si>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</si>
  <si>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</si>
  <si>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</si>
  <si>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</si>
  <si>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</si>
  <si>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</si>
  <si>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</si>
  <si>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</si>
  <si>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</si>
  <si>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</si>
  <si>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</si>
  <si>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</si>
  <si>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</si>
  <si>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</si>
  <si>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</si>
  <si>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</si>
  <si>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</si>
  <si>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</si>
  <si>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</si>
  <si>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</si>
  <si>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</si>
  <si>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</si>
  <si>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</si>
  <si>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</si>
  <si>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</si>
  <si>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</si>
  <si>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</si>
  <si>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</si>
  <si>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</si>
  <si>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</si>
  <si>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</si>
  <si>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</si>
  <si>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</si>
  <si>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</si>
  <si>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</si>
  <si>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</si>
  <si>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</si>
  <si>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</si>
  <si>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</si>
  <si>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</si>
  <si>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</si>
  <si>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</si>
  <si>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</si>
  <si>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</si>
  <si>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</si>
  <si>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</si>
  <si>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</si>
  <si>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</si>
  <si>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</si>
  <si>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</si>
  <si>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</si>
  <si>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</si>
  <si>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</si>
  <si>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</si>
  <si>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</si>
  <si>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</si>
  <si>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</si>
  <si>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</si>
  <si>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</si>
  <si>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</si>
  <si>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</si>
  <si>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</si>
  <si>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</si>
  <si>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</si>
  <si>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</si>
  <si>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</si>
  <si>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</si>
  <si>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</si>
  <si>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</si>
  <si>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</si>
  <si>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</si>
  <si>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</si>
  <si>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</si>
  <si>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</si>
  <si>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</si>
  <si>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</si>
  <si>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</si>
  <si>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</si>
  <si>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</si>
  <si>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</si>
  <si>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</si>
  <si>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</si>
  <si>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</si>
  <si>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</si>
  <si>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</si>
  <si>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</si>
  <si>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</si>
  <si>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</si>
  <si>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</si>
  <si>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</si>
  <si>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</si>
  <si>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</si>
  <si>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</si>
  <si>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</si>
  <si>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</si>
  <si>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</si>
  <si>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</si>
  <si>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</si>
  <si>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</si>
  <si>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</si>
  <si>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</si>
  <si>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</si>
  <si>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</si>
  <si>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</si>
  <si>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</si>
  <si>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</si>
  <si>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</si>
  <si>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</si>
  <si>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</si>
  <si>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</si>
  <si>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</si>
  <si>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</si>
  <si>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</si>
  <si>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</si>
  <si>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</si>
  <si>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</si>
  <si>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</si>
  <si>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</si>
  <si>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</si>
  <si>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</si>
  <si>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</si>
  <si>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</si>
  <si>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</si>
  <si>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</si>
  <si>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</si>
  <si>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</si>
  <si>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</si>
  <si>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</si>
  <si>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</si>
  <si>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</si>
  <si>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</si>
  <si>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</si>
  <si>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</si>
  <si>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</si>
  <si>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</si>
  <si>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</si>
  <si>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</si>
  <si>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</si>
  <si>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</si>
  <si>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</si>
  <si>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</si>
  <si>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</si>
  <si>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</si>
  <si>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</si>
  <si>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</si>
  <si>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</si>
  <si>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</si>
  <si>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</si>
  <si>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</si>
  <si>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</si>
  <si>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</si>
  <si>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</si>
  <si>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</si>
  <si>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</si>
  <si>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</si>
  <si>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</si>
  <si>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</si>
  <si>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</si>
  <si>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</si>
  <si>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</si>
  <si>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</si>
  <si>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</si>
  <si>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</si>
  <si>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</si>
  <si>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</si>
  <si>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</si>
  <si>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</si>
  <si>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</si>
  <si>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</si>
  <si>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</si>
  <si>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</si>
  <si>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</si>
  <si>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</si>
  <si>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</si>
  <si>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</si>
  <si>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</si>
  <si>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</si>
  <si>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</si>
  <si>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</si>
  <si>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</si>
  <si>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</si>
  <si>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</si>
  <si>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</si>
  <si>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</si>
  <si>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</si>
  <si>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</si>
  <si>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</si>
  <si>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</si>
  <si>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</si>
  <si>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</si>
  <si>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</si>
  <si>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</si>
  <si>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</si>
  <si>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</si>
  <si>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</si>
  <si>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</si>
  <si>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</si>
  <si>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</si>
  <si>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</si>
  <si>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</si>
  <si>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</si>
  <si>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</si>
  <si>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</si>
  <si>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</si>
  <si>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</si>
  <si>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</si>
  <si>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</si>
  <si>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</si>
  <si>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</si>
  <si>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</si>
  <si>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</si>
  <si>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</si>
  <si>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</si>
  <si>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</si>
  <si>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</si>
  <si>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</si>
  <si>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</si>
  <si>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</si>
  <si>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</si>
  <si>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</si>
  <si>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</si>
  <si>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</si>
  <si>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</si>
  <si>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</si>
  <si>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</si>
  <si>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</si>
  <si>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</si>
  <si>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</si>
  <si>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</si>
  <si>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</si>
  <si>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</si>
  <si>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</si>
  <si>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</si>
  <si>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</si>
  <si>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</si>
  <si>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</si>
  <si>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</si>
  <si>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</si>
  <si>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</si>
  <si>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</si>
  <si>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</si>
  <si>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</si>
  <si>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</si>
  <si>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</si>
  <si>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</si>
  <si>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</si>
  <si>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</si>
  <si>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</si>
  <si>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</si>
  <si>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</si>
  <si>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</si>
  <si>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</si>
  <si>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</si>
  <si>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</si>
  <si>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</si>
  <si>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</si>
  <si>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</si>
  <si>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</si>
  <si>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</si>
  <si>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</si>
  <si>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</si>
  <si>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</si>
  <si>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</si>
  <si>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</si>
  <si>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</si>
  <si>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</si>
  <si>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</si>
  <si>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</si>
  <si>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</si>
  <si>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</si>
  <si>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</si>
  <si>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</si>
  <si>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</si>
  <si>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</si>
  <si>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</si>
  <si>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</si>
  <si>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</si>
  <si>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</si>
  <si>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</si>
  <si>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</si>
  <si>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</si>
  <si>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</si>
  <si>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</si>
  <si>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</si>
  <si>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</si>
  <si>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</si>
  <si>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</si>
  <si>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</si>
  <si>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</si>
  <si>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</si>
  <si>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</si>
  <si>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</si>
  <si>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</si>
  <si>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</si>
  <si>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</si>
  <si>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</si>
  <si>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</si>
  <si>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</si>
  <si>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</si>
  <si>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</si>
  <si>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</si>
  <si>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</si>
  <si>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</si>
  <si>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</si>
  <si>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</si>
  <si>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</si>
  <si>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</si>
  <si>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</si>
  <si>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</si>
  <si>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</si>
  <si>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</si>
  <si>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</si>
  <si>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</si>
  <si>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</si>
  <si>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</si>
  <si>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</si>
  <si>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</si>
  <si>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</si>
  <si>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</si>
  <si>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</si>
  <si>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</si>
  <si>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</si>
  <si>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</si>
  <si>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</si>
  <si>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</si>
  <si>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</si>
  <si>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</si>
  <si>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</si>
  <si>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</si>
  <si>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</si>
  <si>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</si>
  <si>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</si>
  <si>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</si>
  <si>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</si>
  <si>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</si>
  <si>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</si>
  <si>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</si>
  <si>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</si>
  <si>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</si>
  <si>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</si>
  <si>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</si>
  <si>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</si>
  <si>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</si>
  <si>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</si>
  <si>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</si>
  <si>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</si>
  <si>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</si>
  <si>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</si>
  <si>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</si>
  <si>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</si>
  <si>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</si>
  <si>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</si>
  <si>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</si>
  <si>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</si>
  <si>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</si>
  <si>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</si>
  <si>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</si>
  <si>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</si>
  <si>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</si>
  <si>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</si>
  <si>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</si>
  <si>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</si>
  <si>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</si>
  <si>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</si>
  <si>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</si>
  <si>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</si>
  <si>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</si>
  <si>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</si>
  <si>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</si>
  <si>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</si>
  <si>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</si>
  <si>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</si>
  <si>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</si>
  <si>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</si>
  <si>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</si>
  <si>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</si>
  <si>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</si>
  <si>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</si>
  <si>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</si>
  <si>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</si>
  <si>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</si>
  <si>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</si>
  <si>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</si>
  <si>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</si>
  <si>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</si>
  <si>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</si>
  <si>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</si>
  <si>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</si>
  <si>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</si>
  <si>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</si>
  <si>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</si>
  <si>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</si>
  <si>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</si>
  <si>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</si>
  <si>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</si>
  <si>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</si>
  <si>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</si>
  <si>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</si>
  <si>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</si>
  <si>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</si>
  <si>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</si>
  <si>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</si>
  <si>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</si>
  <si>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</si>
  <si>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</si>
  <si>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</si>
  <si>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</si>
  <si>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</si>
  <si>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</si>
  <si>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</si>
  <si>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</si>
  <si>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</si>
  <si>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</si>
  <si>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</si>
  <si>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</si>
  <si>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</si>
  <si>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</si>
  <si>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</si>
  <si>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</si>
  <si>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</si>
  <si>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</si>
  <si>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</si>
  <si>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</si>
  <si>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</si>
  <si>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</si>
  <si>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</si>
  <si>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</si>
  <si>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</si>
  <si>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</si>
  <si>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</si>
  <si>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</si>
  <si>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</si>
  <si>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</si>
  <si>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</si>
  <si>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</si>
  <si>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</si>
  <si>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</si>
  <si>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</si>
  <si>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</si>
  <si>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</si>
  <si>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</si>
  <si>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</si>
  <si>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</si>
  <si>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</si>
  <si>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</si>
  <si>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</si>
  <si>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</si>
  <si>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</si>
  <si>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</si>
  <si>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</si>
  <si>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</si>
  <si>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</si>
  <si>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</si>
  <si>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</si>
  <si>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</si>
  <si>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</si>
  <si>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</si>
  <si>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</si>
  <si>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</si>
  <si>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</si>
  <si>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</si>
  <si>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</si>
  <si>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</si>
  <si>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</si>
  <si>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</si>
  <si>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</si>
  <si>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</si>
  <si>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</si>
  <si>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</si>
  <si>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</si>
  <si>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</si>
  <si>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</si>
  <si>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</si>
  <si>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</si>
  <si>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</si>
  <si>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</si>
  <si>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</si>
  <si>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</si>
  <si>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</si>
  <si>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</si>
  <si>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</si>
  <si>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</si>
  <si>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</si>
  <si>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</si>
  <si>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</si>
  <si>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</si>
  <si>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</si>
  <si>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</si>
  <si>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</si>
  <si>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</si>
  <si>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</si>
  <si>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</si>
  <si>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</si>
  <si>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</si>
  <si>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</si>
  <si>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</si>
  <si>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</si>
  <si>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</si>
  <si>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</si>
  <si>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</si>
  <si>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</si>
  <si>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</si>
  <si>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</si>
  <si>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</si>
  <si>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</si>
  <si>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</si>
  <si>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</si>
  <si>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</si>
  <si>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</si>
  <si>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</si>
  <si>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</si>
  <si>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</si>
  <si>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</si>
  <si>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</si>
  <si>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</si>
  <si>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</si>
  <si>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</si>
  <si>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</si>
  <si>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</si>
  <si>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</si>
  <si>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</si>
  <si>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</si>
  <si>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</si>
  <si>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</si>
  <si>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</si>
  <si>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</si>
  <si>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</si>
  <si>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</si>
  <si>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</si>
  <si>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</si>
  <si>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</si>
  <si>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</si>
  <si>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</si>
  <si>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</si>
  <si>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</si>
  <si>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</si>
  <si>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</si>
  <si>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</si>
  <si>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</si>
  <si>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</si>
  <si>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</si>
  <si>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</si>
  <si>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</si>
  <si>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</si>
  <si>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</si>
  <si>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</si>
  <si>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</si>
  <si>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</si>
  <si>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</si>
  <si>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</si>
  <si>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</si>
  <si>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</si>
  <si>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</si>
  <si>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</si>
  <si>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</si>
  <si>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</si>
  <si>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</si>
  <si>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</si>
  <si>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</si>
  <si>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</si>
  <si>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</si>
  <si>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</si>
  <si>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</si>
  <si>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</si>
  <si>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</si>
  <si>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</si>
  <si>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</si>
  <si>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</si>
  <si>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</si>
  <si>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</si>
  <si>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</si>
  <si>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</si>
  <si>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</si>
  <si>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</si>
  <si>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</si>
  <si>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</si>
  <si>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</si>
  <si>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</si>
  <si>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</si>
  <si>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</si>
  <si>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</si>
  <si>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</si>
  <si>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</si>
  <si>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</si>
  <si>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</si>
  <si>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</si>
  <si>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</si>
  <si>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</si>
  <si>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</si>
  <si>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</si>
  <si>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</si>
  <si>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</si>
  <si>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</si>
  <si>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</si>
  <si>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</si>
  <si>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</si>
  <si>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</si>
  <si>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</si>
  <si>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</si>
  <si>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</si>
  <si>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</si>
  <si>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</si>
  <si>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</si>
  <si>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</si>
  <si>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</si>
  <si>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</si>
  <si>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</si>
  <si>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</si>
  <si>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</si>
  <si>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</si>
  <si>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</si>
  <si>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</si>
  <si>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</si>
  <si>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</si>
  <si>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</si>
  <si>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</si>
  <si>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</si>
  <si>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</si>
  <si>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</si>
  <si>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</si>
  <si>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</si>
  <si>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</si>
  <si>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</si>
  <si>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</si>
  <si>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</si>
  <si>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</si>
  <si>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</si>
  <si>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</si>
  <si>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</si>
  <si>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</si>
  <si>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</si>
  <si>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</si>
  <si>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</si>
  <si>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</si>
  <si>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</si>
  <si>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</si>
  <si>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</si>
  <si>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</si>
  <si>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</si>
  <si>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</si>
  <si>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</si>
  <si>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</si>
  <si>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</si>
  <si>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</si>
  <si>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</si>
  <si>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</si>
  <si>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</si>
  <si>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</si>
  <si>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</si>
  <si>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</si>
  <si>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</si>
  <si>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</si>
  <si>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</si>
  <si>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</si>
  <si>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</si>
  <si>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</si>
  <si>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</si>
  <si>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</si>
  <si>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</si>
  <si>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</si>
  <si>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</si>
  <si>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</si>
  <si>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</si>
  <si>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</si>
  <si>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</si>
  <si>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</si>
  <si>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</si>
  <si>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</si>
  <si>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</si>
  <si>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</si>
  <si>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</si>
  <si>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</si>
  <si>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</si>
  <si>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</si>
  <si>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</si>
  <si>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</si>
  <si>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</si>
  <si>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</si>
  <si>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</si>
  <si>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</si>
  <si>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</si>
  <si>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</si>
  <si>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</si>
  <si>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</si>
  <si>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</si>
  <si>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</si>
  <si>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</si>
  <si>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</si>
  <si>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</si>
  <si>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</si>
  <si>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</si>
  <si>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</si>
  <si>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</si>
  <si>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</si>
  <si>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</si>
  <si>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</si>
  <si>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</si>
  <si>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</si>
  <si>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</si>
  <si>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</si>
  <si>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</si>
  <si>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</si>
  <si>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</si>
  <si>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</si>
  <si>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</si>
  <si>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</si>
  <si>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</si>
  <si>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</si>
  <si>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</si>
  <si>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</si>
  <si>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</si>
  <si>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</si>
  <si>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</si>
  <si>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</si>
  <si>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</si>
  <si>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</si>
  <si>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</si>
  <si>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</si>
  <si>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</si>
  <si>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</si>
  <si>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</si>
  <si>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</si>
  <si>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</si>
  <si>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</si>
  <si>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</si>
  <si>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</si>
  <si>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</si>
  <si>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</si>
  <si>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</si>
  <si>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</si>
  <si>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</si>
  <si>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</si>
  <si>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</si>
  <si>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</si>
  <si>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</si>
  <si>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</si>
  <si>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</si>
  <si>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</si>
  <si>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</si>
  <si>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</si>
  <si>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</si>
  <si>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</si>
  <si>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</si>
  <si>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</si>
  <si>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</si>
  <si>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</si>
  <si>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</si>
  <si>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</si>
  <si>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</si>
  <si>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</si>
  <si>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</si>
  <si>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</si>
  <si>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</si>
  <si>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</si>
  <si>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</si>
  <si>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</si>
  <si>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</si>
  <si>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</si>
  <si>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</si>
  <si>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</si>
  <si>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</si>
  <si>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</si>
  <si>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</si>
  <si>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</si>
  <si>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</si>
  <si>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</si>
  <si>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</si>
  <si>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</si>
  <si>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</si>
  <si>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</si>
  <si>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</si>
  <si>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</si>
  <si>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</si>
  <si>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</si>
  <si>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</si>
  <si>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</si>
  <si>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</si>
  <si>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</si>
  <si>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</si>
  <si>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</si>
  <si>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</si>
  <si>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</si>
  <si>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</si>
  <si>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</si>
  <si>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</si>
  <si>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</si>
  <si>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</si>
  <si>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</si>
  <si>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</si>
  <si>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</si>
  <si>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</si>
  <si>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</si>
  <si>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</si>
  <si>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</si>
  <si>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</si>
  <si>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</si>
  <si>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</si>
  <si>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</si>
  <si>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</si>
  <si>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</si>
  <si>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</si>
  <si>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</si>
  <si>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</si>
  <si>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</si>
  <si>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</si>
  <si>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</si>
  <si>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</si>
  <si>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</si>
  <si>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</si>
  <si>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</si>
  <si>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</si>
  <si>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</si>
  <si>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</si>
  <si>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</si>
  <si>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</si>
  <si>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</si>
  <si>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</si>
  <si>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</si>
  <si>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</si>
  <si>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</si>
  <si>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</si>
  <si>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</si>
  <si>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</si>
  <si>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</si>
  <si>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</si>
  <si>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</si>
  <si>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</si>
  <si>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</si>
  <si>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</si>
  <si>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</si>
  <si>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</si>
  <si>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</si>
  <si>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</si>
  <si>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</si>
  <si>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</si>
  <si>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</si>
  <si>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</si>
  <si>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</si>
  <si>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</si>
  <si>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</si>
  <si>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</si>
  <si>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</si>
  <si>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</si>
  <si>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</si>
  <si>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</si>
  <si>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</si>
  <si>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</si>
  <si>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</si>
  <si>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</si>
  <si>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</si>
  <si>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</si>
  <si>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</si>
  <si>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</si>
  <si>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</si>
  <si>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</si>
  <si>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</si>
  <si>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</si>
  <si>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</si>
  <si>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</si>
  <si>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</si>
  <si>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</si>
  <si>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</si>
  <si>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</si>
  <si>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</si>
  <si>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</si>
  <si>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</si>
  <si>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</si>
  <si>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</si>
  <si>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</si>
  <si>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</si>
  <si>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</si>
  <si>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</si>
  <si>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</si>
  <si>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</si>
  <si>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</si>
  <si>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</si>
  <si>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</si>
  <si>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</si>
  <si>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</si>
  <si>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</si>
  <si>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</si>
  <si>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</si>
  <si>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</si>
  <si>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</si>
  <si>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</si>
  <si>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</si>
  <si>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</si>
  <si>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</si>
  <si>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</si>
  <si>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</si>
  <si>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</si>
  <si>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</si>
  <si>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</si>
  <si>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</si>
  <si>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</si>
  <si>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</si>
  <si>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</si>
  <si>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</si>
  <si>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</si>
  <si>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</si>
  <si>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</si>
  <si>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</si>
  <si>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</si>
  <si>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</si>
  <si>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</si>
  <si>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</si>
  <si>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</si>
  <si>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</si>
  <si>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</si>
  <si>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</si>
  <si>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</si>
  <si>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</si>
  <si>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</si>
  <si>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</si>
  <si>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</si>
  <si>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</si>
  <si>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</si>
  <si>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</si>
  <si>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</si>
  <si>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</si>
  <si>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</si>
  <si>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</si>
  <si>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</si>
  <si>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</si>
  <si>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</si>
  <si>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</si>
  <si>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</si>
  <si>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</si>
  <si>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</si>
  <si>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</si>
  <si>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</si>
  <si>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</si>
  <si>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</si>
  <si>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</si>
  <si>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</si>
  <si>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</si>
  <si>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</si>
  <si>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</si>
  <si>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</si>
  <si>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</si>
  <si>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</si>
  <si>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</si>
  <si>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</si>
  <si>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</si>
  <si>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</si>
  <si>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</si>
  <si>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</si>
  <si>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</si>
  <si>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</si>
  <si>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</si>
  <si>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</si>
  <si>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</si>
  <si>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</si>
  <si>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</si>
  <si>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</si>
  <si>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</si>
  <si>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</si>
  <si>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</si>
  <si>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</si>
  <si>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</si>
  <si>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</si>
  <si>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</si>
  <si>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</si>
  <si>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</si>
  <si>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</si>
  <si>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</si>
  <si>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</si>
  <si>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</si>
  <si>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</si>
  <si>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</si>
  <si>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</si>
  <si>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</si>
  <si>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</si>
  <si>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</si>
  <si>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</si>
  <si>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</si>
  <si>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</si>
  <si>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</si>
  <si>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</si>
  <si>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</si>
  <si>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</si>
  <si>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</si>
  <si>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</si>
  <si>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</si>
  <si>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</si>
  <si>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</si>
  <si>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</si>
  <si>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</si>
  <si>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</si>
  <si>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</si>
  <si>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</si>
  <si>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</si>
  <si>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</si>
  <si>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</si>
  <si>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</si>
  <si>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</si>
  <si>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</si>
  <si>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</si>
  <si>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</si>
  <si>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</si>
  <si>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</si>
  <si>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</si>
  <si>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</si>
  <si>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</si>
  <si>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</si>
  <si>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</si>
  <si>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</si>
  <si>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</si>
  <si>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</si>
  <si>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</si>
  <si>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</si>
  <si>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</si>
  <si>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</si>
  <si>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</si>
  <si>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</si>
  <si>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</si>
  <si>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</si>
  <si>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</si>
  <si>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</si>
  <si>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</si>
  <si>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</si>
  <si>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</si>
  <si>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</si>
  <si>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</si>
  <si>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</si>
  <si>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</si>
  <si>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</si>
  <si>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</si>
  <si>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</si>
  <si>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</si>
  <si>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</si>
  <si>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</si>
  <si>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</si>
  <si>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</si>
  <si>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</si>
  <si>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</si>
  <si>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</si>
  <si>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</si>
  <si>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</si>
  <si>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</si>
  <si>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</si>
  <si>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</si>
  <si>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</si>
  <si>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</si>
  <si>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</si>
  <si>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</si>
  <si>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</si>
  <si>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</si>
  <si>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</si>
  <si>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</si>
  <si>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</si>
  <si>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</si>
  <si>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</si>
  <si>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</si>
  <si>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</si>
  <si>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</si>
  <si>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</si>
  <si>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</si>
  <si>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</si>
  <si>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</si>
  <si>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</si>
  <si>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</si>
  <si>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</si>
  <si>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</si>
  <si>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</si>
  <si>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</si>
  <si>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</si>
  <si>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</si>
  <si>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</si>
  <si>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</si>
  <si>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</si>
  <si>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</si>
  <si>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</si>
  <si>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</si>
  <si>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</si>
  <si>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</si>
  <si>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</si>
  <si>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</si>
  <si>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</si>
  <si>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</si>
  <si>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</si>
  <si>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</si>
  <si>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</si>
  <si>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</si>
  <si>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</si>
  <si>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</si>
  <si>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</si>
  <si>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</si>
  <si>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</si>
  <si>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</si>
  <si>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</si>
  <si>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</si>
  <si>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</si>
  <si>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</si>
  <si>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</si>
  <si>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</si>
  <si>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</si>
  <si>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</si>
  <si>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</si>
  <si>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</si>
  <si>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</si>
  <si>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</si>
  <si>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</si>
  <si>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</si>
  <si>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</si>
  <si>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</si>
  <si>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</si>
  <si>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</si>
  <si>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</si>
  <si>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</si>
  <si>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</si>
  <si>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</si>
  <si>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</si>
  <si>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</si>
  <si>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</si>
  <si>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</si>
  <si>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</si>
  <si>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</si>
  <si>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</si>
  <si>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</si>
  <si>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</si>
  <si>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</si>
  <si>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</si>
  <si>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</si>
  <si>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</si>
  <si>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</si>
  <si>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</si>
  <si>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</si>
  <si>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</si>
  <si>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</si>
  <si>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</si>
  <si>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</si>
  <si>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</si>
  <si>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</si>
  <si>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</si>
  <si>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</si>
  <si>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</si>
  <si>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</si>
  <si>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</si>
  <si>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</si>
  <si>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</si>
  <si>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</si>
  <si>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</si>
  <si>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</si>
  <si>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</si>
  <si>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</si>
  <si>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</si>
  <si>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</si>
  <si>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</si>
  <si>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</si>
  <si>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</si>
  <si>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</si>
  <si>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</si>
  <si>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</si>
  <si>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</si>
  <si>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</si>
  <si>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</si>
  <si>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</si>
  <si>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</si>
  <si>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</si>
  <si>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</si>
  <si>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</si>
  <si>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</si>
  <si>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</si>
  <si>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</si>
  <si>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</si>
  <si>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</si>
  <si>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</si>
  <si>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</si>
  <si>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</si>
  <si>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</si>
  <si>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</si>
  <si>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</si>
  <si>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</si>
  <si>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</si>
  <si>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</si>
  <si>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</si>
  <si>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</si>
  <si>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</si>
  <si>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</si>
  <si>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</si>
  <si>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</si>
  <si>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</si>
  <si>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</si>
  <si>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</si>
  <si>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</si>
  <si>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</si>
  <si>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</si>
  <si>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</si>
  <si>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</si>
  <si>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</si>
  <si>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</si>
  <si>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</si>
  <si>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</si>
  <si>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</si>
  <si>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</si>
  <si>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</si>
  <si>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</si>
  <si>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</si>
  <si>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</si>
  <si>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</si>
  <si>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</si>
  <si>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</si>
  <si>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</si>
  <si>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</si>
  <si>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</si>
  <si>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</si>
  <si>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</si>
  <si>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</si>
  <si>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</si>
  <si>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</si>
  <si>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</si>
  <si>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</si>
  <si>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</si>
  <si>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</si>
  <si>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</si>
  <si>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</si>
  <si>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</si>
  <si>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</si>
  <si>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</si>
  <si>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</si>
  <si>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</si>
  <si>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</si>
  <si>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</si>
  <si>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</si>
  <si>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</si>
  <si>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</si>
  <si>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</si>
  <si>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</si>
  <si>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</si>
  <si>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</si>
  <si>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</si>
  <si>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</si>
  <si>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</si>
  <si>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</si>
  <si>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</si>
  <si>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</si>
  <si>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</si>
  <si>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</si>
  <si>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</si>
  <si>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</si>
  <si>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</si>
  <si>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</si>
  <si>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</si>
  <si>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</si>
  <si>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</si>
  <si>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</si>
  <si>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</si>
  <si>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</si>
  <si>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</si>
  <si>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</si>
  <si>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</si>
  <si>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</si>
  <si>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</si>
  <si>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</si>
  <si>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</si>
  <si>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</si>
  <si>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</si>
  <si>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</si>
  <si>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</si>
  <si>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</si>
  <si>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</si>
  <si>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</si>
  <si>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</si>
  <si>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</si>
  <si>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</si>
  <si>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</si>
  <si>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</si>
  <si>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</si>
  <si>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</si>
  <si>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</si>
  <si>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</si>
  <si>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</si>
  <si>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</si>
  <si>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</si>
  <si>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</si>
  <si>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</si>
  <si>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</si>
  <si>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</si>
  <si>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</si>
  <si>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</si>
  <si>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</si>
  <si>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</si>
  <si>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</si>
  <si>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</si>
  <si>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</si>
  <si>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</si>
  <si>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</si>
  <si>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</si>
  <si>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</si>
  <si>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</si>
  <si>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</si>
  <si>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</si>
  <si>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</si>
  <si>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</si>
  <si>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</si>
  <si>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</si>
  <si>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</si>
  <si>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</si>
  <si>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</si>
  <si>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</si>
  <si>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</si>
  <si>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</si>
  <si>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</si>
  <si>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</si>
  <si>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</si>
  <si>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</si>
  <si>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</si>
  <si>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</si>
  <si>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</si>
  <si>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</si>
  <si>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</si>
  <si>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</si>
  <si>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</si>
  <si>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</si>
  <si>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</si>
  <si>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</si>
  <si>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</si>
  <si>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</si>
  <si>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</si>
  <si>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</si>
  <si>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</si>
  <si>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</si>
  <si>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</si>
  <si>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</si>
  <si>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</si>
  <si>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</si>
  <si>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</si>
  <si>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</si>
  <si>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</si>
  <si>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</si>
  <si>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</si>
  <si>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</si>
  <si>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</si>
  <si>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</si>
  <si>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</si>
  <si>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</si>
  <si>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</si>
  <si>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</si>
  <si>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</si>
  <si>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</si>
  <si>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</si>
  <si>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</si>
  <si>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</si>
  <si>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</si>
  <si>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</si>
  <si>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</si>
  <si>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</si>
  <si>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</si>
  <si>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</si>
  <si>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</si>
  <si>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</si>
  <si>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</si>
  <si>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</si>
  <si>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</si>
  <si>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</si>
  <si>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</si>
  <si>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</si>
  <si>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</si>
  <si>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</si>
  <si>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</si>
  <si>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</si>
  <si>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</si>
  <si>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</si>
  <si>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</si>
  <si>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</si>
  <si>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</si>
  <si>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</si>
  <si>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</si>
  <si>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</si>
  <si>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</si>
  <si>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</si>
  <si>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</si>
  <si>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</si>
  <si>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</si>
  <si>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</si>
  <si>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</si>
  <si>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</si>
  <si>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</si>
  <si>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</si>
  <si>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</si>
  <si>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</si>
  <si>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</si>
  <si>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</si>
  <si>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</si>
  <si>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</si>
  <si>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</si>
  <si>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</si>
  <si>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</si>
  <si>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</si>
  <si>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</si>
  <si>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</si>
  <si>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</si>
  <si>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</si>
  <si>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</si>
  <si>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</si>
  <si>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</si>
  <si>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</si>
  <si>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</si>
  <si>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</si>
  <si>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</si>
  <si>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</si>
  <si>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</si>
  <si>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</si>
  <si>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</si>
  <si>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</si>
  <si>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</si>
  <si>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</si>
  <si>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</si>
  <si>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</si>
  <si>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</si>
  <si>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</si>
  <si>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</si>
  <si>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</si>
  <si>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</si>
  <si>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</si>
  <si>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</si>
  <si>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</si>
  <si>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</si>
  <si>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</si>
  <si>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</si>
  <si>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</si>
  <si>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</si>
  <si>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</si>
  <si>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</si>
  <si>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</si>
  <si>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</si>
  <si>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</si>
  <si>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</si>
  <si>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</si>
  <si>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</si>
  <si>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</si>
  <si>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</si>
  <si>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</si>
  <si>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</si>
  <si>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</si>
  <si>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</si>
  <si>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</si>
  <si>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</si>
  <si>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</si>
  <si>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</si>
  <si>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</si>
  <si>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</si>
  <si>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</si>
  <si>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</si>
  <si>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</si>
  <si>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</si>
  <si>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</si>
  <si>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</si>
  <si>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</si>
  <si>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</si>
  <si>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</si>
  <si>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</si>
  <si>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</si>
  <si>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</si>
  <si>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</si>
  <si>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</si>
  <si>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</si>
  <si>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</si>
  <si>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</si>
  <si>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</si>
  <si>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</si>
  <si>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</si>
  <si>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</si>
  <si>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</si>
  <si>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</si>
  <si>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</si>
  <si>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</si>
  <si>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</si>
  <si>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</si>
  <si>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</si>
  <si>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</si>
  <si>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</si>
  <si>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</si>
  <si>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</si>
  <si>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</si>
  <si>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</si>
  <si>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</si>
  <si>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</si>
  <si>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</si>
  <si>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</si>
  <si>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</si>
  <si>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</si>
  <si>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</si>
  <si>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</si>
  <si>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</si>
  <si>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</si>
  <si>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</si>
  <si>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</si>
  <si>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</si>
  <si>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</si>
  <si>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</si>
  <si>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</si>
  <si>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</si>
  <si>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</si>
  <si>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</si>
  <si>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</si>
  <si>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</si>
  <si>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</si>
  <si>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</si>
  <si>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</si>
  <si>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</si>
  <si>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</si>
  <si>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</si>
  <si>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</si>
  <si>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</si>
  <si>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</si>
  <si>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</si>
  <si>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</si>
  <si>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</si>
  <si>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</si>
  <si>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</si>
  <si>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</si>
  <si>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</si>
  <si>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</si>
  <si>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</si>
  <si>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</si>
  <si>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</si>
  <si>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</si>
  <si>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</si>
  <si>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</si>
  <si>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</si>
  <si>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</si>
  <si>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</si>
  <si>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</si>
  <si>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</si>
  <si>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</si>
  <si>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</si>
  <si>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</si>
  <si>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</si>
  <si>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</si>
  <si>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</si>
  <si>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</si>
  <si>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</si>
  <si>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</si>
  <si>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</si>
  <si>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</si>
  <si>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</si>
  <si>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</si>
  <si>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</si>
  <si>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</si>
  <si>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</si>
  <si>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</si>
  <si>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</si>
  <si>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</si>
  <si>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</si>
  <si>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</si>
  <si>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</si>
  <si>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</si>
  <si>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</si>
  <si>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</si>
  <si>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</si>
  <si>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</si>
  <si>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</si>
  <si>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</si>
  <si>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</si>
  <si>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</si>
  <si>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</si>
  <si>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</si>
  <si>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</si>
  <si>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</si>
  <si>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</si>
  <si>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</si>
  <si>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</si>
  <si>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</si>
  <si>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</si>
  <si>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</si>
  <si>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</si>
  <si>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</si>
  <si>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</si>
  <si>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</si>
  <si>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</si>
  <si>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</si>
  <si>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</si>
  <si>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</si>
  <si>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</si>
  <si>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</si>
  <si>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</si>
  <si>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</si>
  <si>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</si>
  <si>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</si>
  <si>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</si>
  <si>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</si>
  <si>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</si>
  <si>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</si>
  <si>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</si>
  <si>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</si>
  <si>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</si>
  <si>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</si>
  <si>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</si>
  <si>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</si>
  <si>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</si>
  <si>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</si>
  <si>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</si>
  <si>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</si>
  <si>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</si>
  <si>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</si>
  <si>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</si>
  <si>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</si>
  <si>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</si>
  <si>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</si>
  <si>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</si>
  <si>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</si>
  <si>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</si>
  <si>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</si>
  <si>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</si>
  <si>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</si>
  <si>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</si>
  <si>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</si>
  <si>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</si>
  <si>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</si>
  <si>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</si>
  <si>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</si>
  <si>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</si>
  <si>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</si>
  <si>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</si>
  <si>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</si>
  <si>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</si>
  <si>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</si>
  <si>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</si>
  <si>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</si>
  <si>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</si>
  <si>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</si>
  <si>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</si>
  <si>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</si>
  <si>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</si>
  <si>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</si>
  <si>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</si>
  <si>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</si>
  <si>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</si>
  <si>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</si>
  <si>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</si>
  <si>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</si>
  <si>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</si>
  <si>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</si>
  <si>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</si>
  <si>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</si>
  <si>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</si>
  <si>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</si>
  <si>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</si>
  <si>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</si>
  <si>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</si>
  <si>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</si>
  <si>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</si>
  <si>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</si>
  <si>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</si>
  <si>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</si>
  <si>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</si>
  <si>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</si>
  <si>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</si>
  <si>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</si>
  <si>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</si>
  <si>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</si>
  <si>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</si>
  <si>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</si>
  <si>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</si>
  <si>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</si>
  <si>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</si>
  <si>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</si>
  <si>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</si>
  <si>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</si>
  <si>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</si>
  <si>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</si>
  <si>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</si>
  <si>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</si>
  <si>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</si>
  <si>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</si>
  <si>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</si>
  <si>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</si>
  <si>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</si>
  <si>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</si>
  <si>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</si>
  <si>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</si>
  <si>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</si>
  <si>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</si>
  <si>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</si>
  <si>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</si>
  <si>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</si>
  <si>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</si>
  <si>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</si>
  <si>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</si>
  <si>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</si>
  <si>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</si>
  <si>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</si>
  <si>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</si>
  <si>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</si>
  <si>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</si>
  <si>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</si>
  <si>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</si>
  <si>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</si>
  <si>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</si>
  <si>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</si>
  <si>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</si>
  <si>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</si>
  <si>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</si>
  <si>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</si>
  <si>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</si>
  <si>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</si>
  <si>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</si>
  <si>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</si>
  <si>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</si>
  <si>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</si>
  <si>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</si>
  <si>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</si>
  <si>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</si>
  <si>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</si>
  <si>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</si>
  <si>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</si>
  <si>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</si>
  <si>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</si>
  <si>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</si>
  <si>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</si>
  <si>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</si>
  <si>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</si>
  <si>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</si>
  <si>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</si>
  <si>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</si>
  <si>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</si>
  <si>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</si>
  <si>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</si>
  <si>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</si>
  <si>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</si>
  <si>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</si>
  <si>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</si>
  <si>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</si>
  <si>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</si>
  <si>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</si>
  <si>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</si>
  <si>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</si>
  <si>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</si>
  <si>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</si>
  <si>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</si>
  <si>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</si>
  <si>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</si>
  <si>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</si>
  <si>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</si>
  <si>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</si>
  <si>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</si>
  <si>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</si>
  <si>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</si>
  <si>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</si>
  <si>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</si>
  <si>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</si>
  <si>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</si>
  <si>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</si>
  <si>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</si>
  <si>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</si>
  <si>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</si>
  <si>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</si>
  <si>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</si>
  <si>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</si>
  <si>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</si>
  <si>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</si>
  <si>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</si>
  <si>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</si>
  <si>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</si>
  <si>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</si>
  <si>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</si>
  <si>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</si>
  <si>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</si>
  <si>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</si>
  <si>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</si>
  <si>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</si>
  <si>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</si>
  <si>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</si>
  <si>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</si>
  <si>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</si>
  <si>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</si>
  <si>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</si>
  <si>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</si>
  <si>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</si>
  <si>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</si>
  <si>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</si>
  <si>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</si>
  <si>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</si>
  <si>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</si>
  <si>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</si>
  <si>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</si>
  <si>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</si>
  <si>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</si>
  <si>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</si>
  <si>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</si>
  <si>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</si>
  <si>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</si>
  <si>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</si>
  <si>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</si>
  <si>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</si>
  <si>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</si>
  <si>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</si>
  <si>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</si>
  <si>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</si>
  <si>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</si>
  <si>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</si>
  <si>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</si>
  <si>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</si>
  <si>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</si>
  <si>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</si>
  <si>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</si>
  <si>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</si>
  <si>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</si>
  <si>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</si>
  <si>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</si>
  <si>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</si>
  <si>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</si>
  <si>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</si>
  <si>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</si>
  <si>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</si>
  <si>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</si>
  <si>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</si>
  <si>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</si>
  <si>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</si>
  <si>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</si>
  <si>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</si>
  <si>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</si>
  <si>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</si>
  <si>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</si>
  <si>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</si>
  <si>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</si>
  <si>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</si>
  <si>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</si>
  <si>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</si>
  <si>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</si>
  <si>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</si>
  <si>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</si>
  <si>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</si>
  <si>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</si>
  <si>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</si>
  <si>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</si>
  <si>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</si>
  <si>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</si>
  <si>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</si>
  <si>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</si>
  <si>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</si>
  <si>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</si>
  <si>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</si>
  <si>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</si>
  <si>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</si>
  <si>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</si>
  <si>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</si>
  <si>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</si>
  <si>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</si>
  <si>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</si>
  <si>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</si>
  <si>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</si>
  <si>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</si>
  <si>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</si>
  <si>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</si>
  <si>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</si>
  <si>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</si>
  <si>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</si>
  <si>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</si>
  <si>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</si>
  <si>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</si>
  <si>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</si>
  <si>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</si>
  <si>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</si>
  <si>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</si>
  <si>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</si>
  <si>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</si>
  <si>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</si>
  <si>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</si>
  <si>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</si>
  <si>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</si>
  <si>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</si>
  <si>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</si>
  <si>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</si>
  <si>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</si>
  <si>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</si>
  <si>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</si>
  <si>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</si>
  <si>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</si>
  <si>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</si>
  <si>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</si>
  <si>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</si>
  <si>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</si>
  <si>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</si>
  <si>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</si>
  <si>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</si>
  <si>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</si>
  <si>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</si>
  <si>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</si>
  <si>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</si>
  <si>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</si>
  <si>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</si>
  <si>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</si>
  <si>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</si>
  <si>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</si>
  <si>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</si>
  <si>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</si>
  <si>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</si>
  <si>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</si>
  <si>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</si>
  <si>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</si>
  <si>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</si>
  <si>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</si>
  <si>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</si>
  <si>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</si>
  <si>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</si>
  <si>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</si>
  <si>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</si>
  <si>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</si>
  <si>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</si>
  <si>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</si>
  <si>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</si>
  <si>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</si>
  <si>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</si>
  <si>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</si>
  <si>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</si>
  <si>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</si>
  <si>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</si>
  <si>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</si>
  <si>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</si>
  <si>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</si>
  <si>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</si>
  <si>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</si>
  <si>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</si>
  <si>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</si>
  <si>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</si>
  <si>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</si>
  <si>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</si>
  <si>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</si>
  <si>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</si>
  <si>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</si>
  <si>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</si>
  <si>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</si>
  <si>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</si>
  <si>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</si>
  <si>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</si>
  <si>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</si>
  <si>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</si>
  <si>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</si>
  <si>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</si>
  <si>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</si>
  <si>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</si>
  <si>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</si>
  <si>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</si>
  <si>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</si>
  <si>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</si>
  <si>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</si>
  <si>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</si>
  <si>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</si>
  <si>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</si>
  <si>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</si>
  <si>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</si>
  <si>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</si>
  <si>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</si>
  <si>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</si>
  <si>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</si>
  <si>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</si>
  <si>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</si>
  <si>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</si>
  <si>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</si>
  <si>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</si>
  <si>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</si>
  <si>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</si>
  <si>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</si>
  <si>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</si>
  <si>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</si>
  <si>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</si>
  <si>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</si>
  <si>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</si>
  <si>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</si>
  <si>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</si>
  <si>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</si>
  <si>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</si>
  <si>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</si>
  <si>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</si>
  <si>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</si>
  <si>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</si>
  <si>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</si>
  <si>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</si>
  <si>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</si>
  <si>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</si>
  <si>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</si>
  <si>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</si>
  <si>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</si>
  <si>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</si>
  <si>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</si>
  <si>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</si>
  <si>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</si>
  <si>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</si>
  <si>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</si>
  <si>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</si>
  <si>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</si>
  <si>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</si>
  <si>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</si>
  <si>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</si>
  <si>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</si>
  <si>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</si>
  <si>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</si>
  <si>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</si>
  <si>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</si>
  <si>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</si>
  <si>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</si>
  <si>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</si>
  <si>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</si>
  <si>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</si>
  <si>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</si>
  <si>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</si>
  <si>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</si>
  <si>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</si>
  <si>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</si>
  <si>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</si>
  <si>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</si>
  <si>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junio de 2019 (b)</t>
  </si>
  <si>
    <t>Del 1 de enero al 30 de junio de 2019 (b)</t>
  </si>
  <si>
    <t>SISTEMA DE AGUA POTABLE Y ALCANTARILLADO DE ROMITA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</si>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</sst>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Protection="1">
      <protection locked="0"/>
    </xf>
    <xf numFmtId="43" fontId="0" fillId="0" borderId="12" xfId="0" applyNumberForma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4" t="s">
        <v>829</v>
      </c>
      <c r="B1" s="165"/>
      <c r="C1" s="165"/>
      <c r="D1" s="165"/>
      <c r="E1" s="166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7" t="s">
        <v>3304</v>
      </c>
      <c r="D3" s="167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80" t="s">
        <v>542</v>
      </c>
      <c r="B1" s="180"/>
      <c r="C1" s="180"/>
      <c r="D1" s="180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8" t="str">
        <f>ENTE_PUBLICO_A</f>
        <v>SISTEMA DE AGUA POTABLE Y ALCANTARILLADO DE ROMITA, Gobierno del Estado de Guanajuato (a)</v>
      </c>
      <c r="B2" s="169"/>
      <c r="C2" s="169"/>
      <c r="D2" s="170"/>
    </row>
    <row r="3" spans="1:11" ht="14.25" x14ac:dyDescent="0.45">
      <c r="A3" s="171" t="s">
        <v>166</v>
      </c>
      <c r="B3" s="172"/>
      <c r="C3" s="172"/>
      <c r="D3" s="173"/>
    </row>
    <row r="4" spans="1:11" ht="14.25" x14ac:dyDescent="0.45">
      <c r="A4" s="174" t="str">
        <f>TRIMESTRE</f>
        <v>Del 1 de enero al 30 de junio de 2019 (b)</v>
      </c>
      <c r="B4" s="175"/>
      <c r="C4" s="175"/>
      <c r="D4" s="176"/>
    </row>
    <row r="5" spans="1:11" ht="14.25" x14ac:dyDescent="0.45">
      <c r="A5" s="177" t="s">
        <v>118</v>
      </c>
      <c r="B5" s="178"/>
      <c r="C5" s="178"/>
      <c r="D5" s="179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17007611.32</v>
      </c>
      <c r="C8" s="40">
        <f t="shared" ref="C8:D8" si="0">SUM(C9:C11)</f>
        <v>9014200.1699999999</v>
      </c>
      <c r="D8" s="40">
        <f t="shared" si="0"/>
        <v>9014200.1699999999</v>
      </c>
    </row>
    <row r="9" spans="1:11" x14ac:dyDescent="0.25">
      <c r="A9" s="53" t="s">
        <v>169</v>
      </c>
      <c r="B9" s="153">
        <v>17007611.32</v>
      </c>
      <c r="C9" s="153">
        <v>9014200.1699999999</v>
      </c>
      <c r="D9" s="153">
        <v>9014200.1699999999</v>
      </c>
    </row>
    <row r="10" spans="1:11" x14ac:dyDescent="0.25">
      <c r="A10" s="53" t="s">
        <v>170</v>
      </c>
      <c r="B10" s="153">
        <v>0</v>
      </c>
      <c r="C10" s="153">
        <v>0</v>
      </c>
      <c r="D10" s="15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18049971.32</v>
      </c>
      <c r="C13" s="40">
        <f t="shared" ref="C13:D13" si="2">C14+C15</f>
        <v>6778084.29</v>
      </c>
      <c r="D13" s="40">
        <f t="shared" si="2"/>
        <v>4633975.8600000003</v>
      </c>
    </row>
    <row r="14" spans="1:11" x14ac:dyDescent="0.25">
      <c r="A14" s="53" t="s">
        <v>172</v>
      </c>
      <c r="B14" s="153">
        <v>17382613.719999999</v>
      </c>
      <c r="C14" s="153">
        <v>6778084.29</v>
      </c>
      <c r="D14" s="153">
        <v>4633975.8600000003</v>
      </c>
    </row>
    <row r="15" spans="1:11" x14ac:dyDescent="0.25">
      <c r="A15" s="53" t="s">
        <v>173</v>
      </c>
      <c r="B15" s="153">
        <v>667357.6</v>
      </c>
      <c r="C15" s="153">
        <v>0</v>
      </c>
      <c r="D15" s="15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-1042360</v>
      </c>
      <c r="C21" s="40">
        <f t="shared" ref="C21:D21" si="4">C8-C13+C17</f>
        <v>2236115.88</v>
      </c>
      <c r="D21" s="40">
        <f t="shared" si="4"/>
        <v>4380224.3099999996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-1042360</v>
      </c>
      <c r="C23" s="40">
        <f t="shared" ref="C23:D23" si="5">C21-C11</f>
        <v>2236115.88</v>
      </c>
      <c r="D23" s="40">
        <f t="shared" si="5"/>
        <v>4380224.3099999996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-1042360</v>
      </c>
      <c r="C25" s="40">
        <f t="shared" ref="C25" si="6">C23-C17</f>
        <v>2236115.88</v>
      </c>
      <c r="D25" s="40">
        <f>D23-D17</f>
        <v>4380224.3099999996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/>
      <c r="C30" s="60"/>
      <c r="D30" s="60"/>
    </row>
    <row r="31" spans="1:4" ht="14.25" x14ac:dyDescent="0.45">
      <c r="A31" s="53" t="s">
        <v>188</v>
      </c>
      <c r="B31" s="60"/>
      <c r="C31" s="60"/>
      <c r="D31" s="60"/>
    </row>
    <row r="32" spans="1:4" ht="14.25" x14ac:dyDescent="0.45">
      <c r="A32" s="54"/>
      <c r="B32" s="54"/>
      <c r="C32" s="54"/>
      <c r="D32" s="54"/>
    </row>
    <row r="33" spans="1:4" ht="14.25" x14ac:dyDescent="0.45">
      <c r="A33" s="55" t="s">
        <v>189</v>
      </c>
      <c r="B33" s="61">
        <f>B25+B29</f>
        <v>-1042360</v>
      </c>
      <c r="C33" s="61">
        <f t="shared" ref="C33:D33" si="8">C25+C29</f>
        <v>2236115.88</v>
      </c>
      <c r="D33" s="61">
        <f t="shared" si="8"/>
        <v>4380224.3099999996</v>
      </c>
    </row>
    <row r="34" spans="1:4" ht="14.25" x14ac:dyDescent="0.4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17007611.32</v>
      </c>
      <c r="C48" s="124">
        <f>C9</f>
        <v>9014200.1699999999</v>
      </c>
      <c r="D48" s="124">
        <f t="shared" ref="D48" si="12">D9</f>
        <v>9014200.1699999999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17382613.719999999</v>
      </c>
      <c r="C53" s="60">
        <f t="shared" ref="C53:D53" si="14">C14</f>
        <v>6778084.29</v>
      </c>
      <c r="D53" s="60">
        <f t="shared" si="14"/>
        <v>4633975.8600000003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-375002.39999999851</v>
      </c>
      <c r="C57" s="61">
        <f>C48+C49-C53+C55</f>
        <v>2236115.88</v>
      </c>
      <c r="D57" s="61">
        <f t="shared" ref="D57" si="16">D48+D49-D53+D55</f>
        <v>4380224.3099999996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-375002.39999999851</v>
      </c>
      <c r="C59" s="61">
        <f t="shared" ref="C59:D59" si="17">C57-C49</f>
        <v>2236115.88</v>
      </c>
      <c r="D59" s="61">
        <f t="shared" si="17"/>
        <v>4380224.3099999996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54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667357.6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-667357.6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-667357.6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17007611.32</v>
      </c>
      <c r="Q2" s="18">
        <f>'Formato 4'!C8</f>
        <v>9014200.1699999999</v>
      </c>
      <c r="R2" s="18">
        <f>'Formato 4'!D8</f>
        <v>9014200.1699999999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17007611.32</v>
      </c>
      <c r="Q3" s="18">
        <f>'Formato 4'!C9</f>
        <v>9014200.1699999999</v>
      </c>
      <c r="R3" s="18">
        <f>'Formato 4'!D9</f>
        <v>9014200.1699999999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18049971.32</v>
      </c>
      <c r="Q6" s="18">
        <f>'Formato 4'!C13</f>
        <v>6778084.29</v>
      </c>
      <c r="R6" s="18">
        <f>'Formato 4'!D13</f>
        <v>4633975.8600000003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17382613.719999999</v>
      </c>
      <c r="Q7" s="18">
        <f>'Formato 4'!C14</f>
        <v>6778084.29</v>
      </c>
      <c r="R7" s="18">
        <f>'Formato 4'!D14</f>
        <v>4633975.8600000003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667357.6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-1042360</v>
      </c>
      <c r="Q12" s="18">
        <f>'Formato 4'!C21</f>
        <v>2236115.88</v>
      </c>
      <c r="R12" s="18">
        <f>'Formato 4'!D21</f>
        <v>4380224.3099999996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-1042360</v>
      </c>
      <c r="Q13" s="18">
        <f>'Formato 4'!C23</f>
        <v>2236115.88</v>
      </c>
      <c r="R13" s="18">
        <f>'Formato 4'!D23</f>
        <v>4380224.3099999996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-1042360</v>
      </c>
      <c r="Q14" s="18">
        <f>'Formato 4'!C25</f>
        <v>2236115.88</v>
      </c>
      <c r="R14" s="18">
        <f>'Formato 4'!D25</f>
        <v>4380224.3099999996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-1042360</v>
      </c>
      <c r="Q18">
        <f>'Formato 4'!C33</f>
        <v>2236115.88</v>
      </c>
      <c r="R18">
        <f>'Formato 4'!D33</f>
        <v>4380224.3099999996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17007611.32</v>
      </c>
      <c r="Q26">
        <f>'Formato 4'!C48</f>
        <v>9014200.1699999999</v>
      </c>
      <c r="R26">
        <f>'Formato 4'!D48</f>
        <v>9014200.1699999999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17382613.719999999</v>
      </c>
      <c r="Q30">
        <f>'Formato 4'!C53</f>
        <v>6778084.29</v>
      </c>
      <c r="R30">
        <f>'Formato 4'!D53</f>
        <v>4633975.8600000003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667357.6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-667357.6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-667357.6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6" t="s">
        <v>206</v>
      </c>
      <c r="B1" s="186"/>
      <c r="C1" s="186"/>
      <c r="D1" s="186"/>
      <c r="E1" s="186"/>
      <c r="F1" s="186"/>
      <c r="G1" s="186"/>
    </row>
    <row r="2" spans="1:8" ht="14.25" x14ac:dyDescent="0.45">
      <c r="A2" s="168" t="str">
        <f>ENTE_PUBLICO_A</f>
        <v>SISTEMA DE AGUA POTABLE Y ALCANTARILLADO DE ROMITA, Gobierno del Estado de Guanajuato (a)</v>
      </c>
      <c r="B2" s="169"/>
      <c r="C2" s="169"/>
      <c r="D2" s="169"/>
      <c r="E2" s="169"/>
      <c r="F2" s="169"/>
      <c r="G2" s="170"/>
    </row>
    <row r="3" spans="1:8" x14ac:dyDescent="0.25">
      <c r="A3" s="171" t="s">
        <v>207</v>
      </c>
      <c r="B3" s="172"/>
      <c r="C3" s="172"/>
      <c r="D3" s="172"/>
      <c r="E3" s="172"/>
      <c r="F3" s="172"/>
      <c r="G3" s="173"/>
    </row>
    <row r="4" spans="1:8" ht="14.25" x14ac:dyDescent="0.45">
      <c r="A4" s="174" t="str">
        <f>TRIMESTRE</f>
        <v>Del 1 de enero al 30 de junio de 2019 (b)</v>
      </c>
      <c r="B4" s="175"/>
      <c r="C4" s="175"/>
      <c r="D4" s="175"/>
      <c r="E4" s="175"/>
      <c r="F4" s="175"/>
      <c r="G4" s="176"/>
    </row>
    <row r="5" spans="1:8" ht="14.25" x14ac:dyDescent="0.45">
      <c r="A5" s="177" t="s">
        <v>118</v>
      </c>
      <c r="B5" s="178"/>
      <c r="C5" s="178"/>
      <c r="D5" s="178"/>
      <c r="E5" s="178"/>
      <c r="F5" s="178"/>
      <c r="G5" s="179"/>
    </row>
    <row r="6" spans="1:8" x14ac:dyDescent="0.25">
      <c r="A6" s="183" t="s">
        <v>214</v>
      </c>
      <c r="B6" s="185" t="s">
        <v>208</v>
      </c>
      <c r="C6" s="185"/>
      <c r="D6" s="185"/>
      <c r="E6" s="185"/>
      <c r="F6" s="185"/>
      <c r="G6" s="185" t="s">
        <v>209</v>
      </c>
    </row>
    <row r="7" spans="1:8" ht="30" x14ac:dyDescent="0.25">
      <c r="A7" s="184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5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x14ac:dyDescent="0.25">
      <c r="A12" s="53" t="s">
        <v>219</v>
      </c>
      <c r="B12" s="155">
        <v>16957745.309999999</v>
      </c>
      <c r="C12" s="155">
        <v>0</v>
      </c>
      <c r="D12" s="156">
        <f t="shared" ref="D12:D13" si="1">B12+C12</f>
        <v>16957745.309999999</v>
      </c>
      <c r="E12" s="155">
        <v>9009939.8900000006</v>
      </c>
      <c r="F12" s="155">
        <v>9009939.8900000006</v>
      </c>
      <c r="G12" s="60">
        <f t="shared" si="0"/>
        <v>-7947805.4199999981</v>
      </c>
    </row>
    <row r="13" spans="1:8" x14ac:dyDescent="0.25">
      <c r="A13" s="53" t="s">
        <v>220</v>
      </c>
      <c r="B13" s="155">
        <v>49866.01</v>
      </c>
      <c r="C13" s="155">
        <v>0</v>
      </c>
      <c r="D13" s="156">
        <f t="shared" si="1"/>
        <v>49866.01</v>
      </c>
      <c r="E13" s="155">
        <v>4260.28</v>
      </c>
      <c r="F13" s="155">
        <v>4260.28</v>
      </c>
      <c r="G13" s="60">
        <f t="shared" si="0"/>
        <v>-45605.73</v>
      </c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>
        <f>F14-B14</f>
        <v>0</v>
      </c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3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3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3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3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3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3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3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3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3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3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4">SUM(C29:C33)</f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5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5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5"/>
        <v>0</v>
      </c>
    </row>
    <row r="34" spans="1:8" ht="14.25" x14ac:dyDescent="0.45">
      <c r="A34" s="53" t="s">
        <v>240</v>
      </c>
      <c r="B34" s="60"/>
      <c r="C34" s="60"/>
      <c r="D34" s="60"/>
      <c r="E34" s="60"/>
      <c r="F34" s="60"/>
      <c r="G34" s="60">
        <f t="shared" si="5"/>
        <v>0</v>
      </c>
    </row>
    <row r="35" spans="1:8" ht="14.25" x14ac:dyDescent="0.45">
      <c r="A35" s="53" t="s">
        <v>241</v>
      </c>
      <c r="B35" s="60">
        <f>B36</f>
        <v>375002.4</v>
      </c>
      <c r="C35" s="60">
        <f t="shared" ref="C35:F35" si="6">C36</f>
        <v>0</v>
      </c>
      <c r="D35" s="60">
        <f t="shared" si="6"/>
        <v>375002.4</v>
      </c>
      <c r="E35" s="60">
        <f t="shared" si="6"/>
        <v>0</v>
      </c>
      <c r="F35" s="60">
        <f t="shared" si="6"/>
        <v>0</v>
      </c>
      <c r="G35" s="60">
        <f>G36</f>
        <v>-375002.4</v>
      </c>
    </row>
    <row r="36" spans="1:8" x14ac:dyDescent="0.25">
      <c r="A36" s="63" t="s">
        <v>242</v>
      </c>
      <c r="B36" s="155">
        <v>375002.4</v>
      </c>
      <c r="C36" s="155">
        <v>0</v>
      </c>
      <c r="D36" s="156">
        <f>B36+C36</f>
        <v>375002.4</v>
      </c>
      <c r="E36" s="155">
        <v>0</v>
      </c>
      <c r="F36" s="155">
        <v>0</v>
      </c>
      <c r="G36" s="60">
        <f>F36-B36</f>
        <v>-375002.4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7">C38+C39</f>
        <v>0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 t="shared" si="7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17382613.719999999</v>
      </c>
      <c r="C41" s="61">
        <f t="shared" ref="C41:E41" si="8">SUM(C9,C10,C11,C12,C13,C14,C15,C16,C28,C34,C35,C37)</f>
        <v>0</v>
      </c>
      <c r="D41" s="61">
        <f t="shared" si="8"/>
        <v>17382613.719999999</v>
      </c>
      <c r="E41" s="61">
        <f t="shared" si="8"/>
        <v>9014200.1699999999</v>
      </c>
      <c r="F41" s="61">
        <f>SUM(F9,F10,F11,F12,F13,F14,F15,F16,F28,F34,F35,F37)</f>
        <v>9014200.1699999999</v>
      </c>
      <c r="G41" s="61">
        <f>SUM(G9,G10,G11,G12,G13,G14,G15,G16,G28,G34,G35,G37)</f>
        <v>-8368413.5499999989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9">SUM(C46:C53)</f>
        <v>0</v>
      </c>
      <c r="D45" s="60">
        <f t="shared" si="9"/>
        <v>0</v>
      </c>
      <c r="E45" s="60">
        <f t="shared" si="9"/>
        <v>0</v>
      </c>
      <c r="F45" s="60">
        <f t="shared" si="9"/>
        <v>0</v>
      </c>
      <c r="G45" s="60">
        <f t="shared" si="9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10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10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10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10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10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10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10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1">SUM(C55:C58)</f>
        <v>0</v>
      </c>
      <c r="D54" s="60">
        <f t="shared" si="11"/>
        <v>0</v>
      </c>
      <c r="E54" s="60">
        <f t="shared" si="11"/>
        <v>0</v>
      </c>
      <c r="F54" s="60">
        <f t="shared" si="11"/>
        <v>0</v>
      </c>
      <c r="G54" s="60">
        <f t="shared" si="11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2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2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2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3">SUM(C60:C61)</f>
        <v>0</v>
      </c>
      <c r="D59" s="60">
        <f t="shared" si="13"/>
        <v>0</v>
      </c>
      <c r="E59" s="60">
        <f t="shared" si="13"/>
        <v>0</v>
      </c>
      <c r="F59" s="60">
        <f t="shared" si="13"/>
        <v>0</v>
      </c>
      <c r="G59" s="60">
        <f t="shared" si="13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4">C45+C54+C59+C62+C63</f>
        <v>0</v>
      </c>
      <c r="D65" s="61">
        <f t="shared" si="14"/>
        <v>0</v>
      </c>
      <c r="E65" s="61">
        <f t="shared" si="14"/>
        <v>0</v>
      </c>
      <c r="F65" s="61">
        <f t="shared" si="14"/>
        <v>0</v>
      </c>
      <c r="G65" s="61">
        <f t="shared" si="14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5">C68</f>
        <v>0</v>
      </c>
      <c r="D67" s="61">
        <f t="shared" si="15"/>
        <v>0</v>
      </c>
      <c r="E67" s="61">
        <f t="shared" si="15"/>
        <v>0</v>
      </c>
      <c r="F67" s="61">
        <f t="shared" si="15"/>
        <v>0</v>
      </c>
      <c r="G67" s="61">
        <f t="shared" si="15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17382613.719999999</v>
      </c>
      <c r="C70" s="61">
        <f t="shared" ref="C70:G70" si="16">C41+C65+C67</f>
        <v>0</v>
      </c>
      <c r="D70" s="61">
        <f t="shared" si="16"/>
        <v>17382613.719999999</v>
      </c>
      <c r="E70" s="61">
        <f t="shared" si="16"/>
        <v>9014200.1699999999</v>
      </c>
      <c r="F70" s="61">
        <f t="shared" si="16"/>
        <v>9014200.1699999999</v>
      </c>
      <c r="G70" s="61">
        <f t="shared" si="16"/>
        <v>-8368413.5499999989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7">C73+C74</f>
        <v>0</v>
      </c>
      <c r="D75" s="61">
        <f t="shared" si="17"/>
        <v>0</v>
      </c>
      <c r="E75" s="61">
        <f t="shared" si="17"/>
        <v>0</v>
      </c>
      <c r="F75" s="61">
        <f t="shared" si="17"/>
        <v>0</v>
      </c>
      <c r="G75" s="61">
        <f t="shared" si="17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16957745.309999999</v>
      </c>
      <c r="Q6" s="18">
        <f>'Formato 5'!C12</f>
        <v>0</v>
      </c>
      <c r="R6" s="18">
        <f>'Formato 5'!D12</f>
        <v>16957745.309999999</v>
      </c>
      <c r="S6" s="18">
        <f>'Formato 5'!E12</f>
        <v>9009939.8900000006</v>
      </c>
      <c r="T6" s="18">
        <f>'Formato 5'!F12</f>
        <v>9009939.8900000006</v>
      </c>
      <c r="U6" s="18">
        <f>'Formato 5'!G12</f>
        <v>-7947805.4199999981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49866.01</v>
      </c>
      <c r="Q7" s="18">
        <f>'Formato 5'!C13</f>
        <v>0</v>
      </c>
      <c r="R7" s="18">
        <f>'Formato 5'!D13</f>
        <v>49866.01</v>
      </c>
      <c r="S7" s="18">
        <f>'Formato 5'!E13</f>
        <v>4260.28</v>
      </c>
      <c r="T7" s="18">
        <f>'Formato 5'!F13</f>
        <v>4260.28</v>
      </c>
      <c r="U7" s="18">
        <f>'Formato 5'!G13</f>
        <v>-45605.73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375002.4</v>
      </c>
      <c r="Q29" s="18">
        <f>'Formato 5'!C35</f>
        <v>0</v>
      </c>
      <c r="R29" s="18">
        <f>'Formato 5'!D35</f>
        <v>375002.4</v>
      </c>
      <c r="S29" s="18">
        <f>'Formato 5'!E35</f>
        <v>0</v>
      </c>
      <c r="T29" s="18">
        <f>'Formato 5'!F35</f>
        <v>0</v>
      </c>
      <c r="U29" s="18">
        <f>'Formato 5'!G35</f>
        <v>-375002.4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375002.4</v>
      </c>
      <c r="Q30" s="18">
        <f>'Formato 5'!C36</f>
        <v>0</v>
      </c>
      <c r="R30" s="18">
        <f>'Formato 5'!D36</f>
        <v>375002.4</v>
      </c>
      <c r="S30" s="18">
        <f>'Formato 5'!E36</f>
        <v>0</v>
      </c>
      <c r="T30" s="18">
        <f>'Formato 5'!F36</f>
        <v>0</v>
      </c>
      <c r="U30" s="18">
        <f>'Formato 5'!G36</f>
        <v>-375002.4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17382613.719999999</v>
      </c>
      <c r="Q34">
        <f>'Formato 5'!C41</f>
        <v>0</v>
      </c>
      <c r="R34">
        <f>'Formato 5'!D41</f>
        <v>17382613.719999999</v>
      </c>
      <c r="S34">
        <f>'Formato 5'!E41</f>
        <v>9014200.1699999999</v>
      </c>
      <c r="T34">
        <f>'Formato 5'!F41</f>
        <v>9014200.1699999999</v>
      </c>
      <c r="U34">
        <f>'Formato 5'!G41</f>
        <v>-8368413.5499999989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7" t="s">
        <v>3285</v>
      </c>
      <c r="B1" s="186"/>
      <c r="C1" s="186"/>
      <c r="D1" s="186"/>
      <c r="E1" s="186"/>
      <c r="F1" s="186"/>
      <c r="G1" s="186"/>
    </row>
    <row r="2" spans="1:7" ht="14.25" x14ac:dyDescent="0.45">
      <c r="A2" s="190" t="str">
        <f>ENTE_PUBLICO_A</f>
        <v>SISTEMA DE AGUA POTABLE Y ALCANTARILLADO DE ROMITA, Gobierno del Estado de Guanajuato (a)</v>
      </c>
      <c r="B2" s="190"/>
      <c r="C2" s="190"/>
      <c r="D2" s="190"/>
      <c r="E2" s="190"/>
      <c r="F2" s="190"/>
      <c r="G2" s="190"/>
    </row>
    <row r="3" spans="1:7" x14ac:dyDescent="0.25">
      <c r="A3" s="191" t="s">
        <v>277</v>
      </c>
      <c r="B3" s="191"/>
      <c r="C3" s="191"/>
      <c r="D3" s="191"/>
      <c r="E3" s="191"/>
      <c r="F3" s="191"/>
      <c r="G3" s="191"/>
    </row>
    <row r="4" spans="1:7" x14ac:dyDescent="0.25">
      <c r="A4" s="191" t="s">
        <v>278</v>
      </c>
      <c r="B4" s="191"/>
      <c r="C4" s="191"/>
      <c r="D4" s="191"/>
      <c r="E4" s="191"/>
      <c r="F4" s="191"/>
      <c r="G4" s="191"/>
    </row>
    <row r="5" spans="1:7" ht="14.25" x14ac:dyDescent="0.45">
      <c r="A5" s="192" t="str">
        <f>TRIMESTRE</f>
        <v>Del 1 de enero al 30 de junio de 2019 (b)</v>
      </c>
      <c r="B5" s="192"/>
      <c r="C5" s="192"/>
      <c r="D5" s="192"/>
      <c r="E5" s="192"/>
      <c r="F5" s="192"/>
      <c r="G5" s="192"/>
    </row>
    <row r="6" spans="1:7" ht="14.25" x14ac:dyDescent="0.45">
      <c r="A6" s="184" t="s">
        <v>118</v>
      </c>
      <c r="B6" s="184"/>
      <c r="C6" s="184"/>
      <c r="D6" s="184"/>
      <c r="E6" s="184"/>
      <c r="F6" s="184"/>
      <c r="G6" s="184"/>
    </row>
    <row r="7" spans="1:7" ht="15" customHeight="1" x14ac:dyDescent="0.25">
      <c r="A7" s="188" t="s">
        <v>0</v>
      </c>
      <c r="B7" s="188" t="s">
        <v>279</v>
      </c>
      <c r="C7" s="188"/>
      <c r="D7" s="188"/>
      <c r="E7" s="188"/>
      <c r="F7" s="188"/>
      <c r="G7" s="189" t="s">
        <v>280</v>
      </c>
    </row>
    <row r="8" spans="1:7" ht="30" x14ac:dyDescent="0.25">
      <c r="A8" s="188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8"/>
    </row>
    <row r="9" spans="1:7" ht="14.25" x14ac:dyDescent="0.45">
      <c r="A9" s="82" t="s">
        <v>285</v>
      </c>
      <c r="B9" s="79">
        <f>SUM(B10,B18,B28,B38,B48,B58,B62,B71,B75)</f>
        <v>17382613.719999999</v>
      </c>
      <c r="C9" s="79">
        <f t="shared" ref="C9:G9" si="0">SUM(C10,C18,C28,C38,C48,C58,C62,C71,C75)</f>
        <v>0</v>
      </c>
      <c r="D9" s="79">
        <f>SUM(D10,D18,D28,D38,D48,D58,D62,D71,D75)</f>
        <v>17382613.720000003</v>
      </c>
      <c r="E9" s="79">
        <f t="shared" si="0"/>
        <v>6778084.29</v>
      </c>
      <c r="F9" s="79">
        <f t="shared" si="0"/>
        <v>4633975.8599999994</v>
      </c>
      <c r="G9" s="79">
        <f t="shared" si="0"/>
        <v>10604529.430000003</v>
      </c>
    </row>
    <row r="10" spans="1:7" ht="14.25" x14ac:dyDescent="0.45">
      <c r="A10" s="83" t="s">
        <v>286</v>
      </c>
      <c r="B10" s="80">
        <f>SUM(B11:B17)</f>
        <v>9097229.7599999998</v>
      </c>
      <c r="C10" s="80">
        <f t="shared" ref="C10:F10" si="1">SUM(C11:C17)</f>
        <v>17815.82</v>
      </c>
      <c r="D10" s="159">
        <f>SUM(D11:D17)</f>
        <v>9115045.5800000019</v>
      </c>
      <c r="E10" s="80">
        <f t="shared" si="1"/>
        <v>3912354.69</v>
      </c>
      <c r="F10" s="80">
        <f t="shared" si="1"/>
        <v>3776848.9799999995</v>
      </c>
      <c r="G10" s="80">
        <f>SUM(G11:G17)</f>
        <v>5202690.8900000015</v>
      </c>
    </row>
    <row r="11" spans="1:7" x14ac:dyDescent="0.25">
      <c r="A11" s="84" t="s">
        <v>287</v>
      </c>
      <c r="B11" s="157">
        <v>4219467.6100000003</v>
      </c>
      <c r="C11" s="157">
        <v>14244.48</v>
      </c>
      <c r="D11" s="159">
        <f>+B11+C11</f>
        <v>4233712.0900000008</v>
      </c>
      <c r="E11" s="157">
        <v>2037511.95</v>
      </c>
      <c r="F11" s="157">
        <v>2037511.95</v>
      </c>
      <c r="G11" s="80">
        <f>D11-E11</f>
        <v>2196200.1400000006</v>
      </c>
    </row>
    <row r="12" spans="1:7" x14ac:dyDescent="0.25">
      <c r="A12" s="84" t="s">
        <v>288</v>
      </c>
      <c r="B12" s="157">
        <v>532447.96</v>
      </c>
      <c r="C12" s="157">
        <v>1.76</v>
      </c>
      <c r="D12" s="159">
        <f>+B12+C12</f>
        <v>532449.72</v>
      </c>
      <c r="E12" s="157">
        <v>436898.48</v>
      </c>
      <c r="F12" s="157">
        <v>436898.48</v>
      </c>
      <c r="G12" s="80">
        <f>D12-E12</f>
        <v>95551.239999999991</v>
      </c>
    </row>
    <row r="13" spans="1:7" x14ac:dyDescent="0.25">
      <c r="A13" s="84" t="s">
        <v>289</v>
      </c>
      <c r="B13" s="157">
        <v>1063844.72</v>
      </c>
      <c r="C13" s="157">
        <v>1791.23</v>
      </c>
      <c r="D13" s="159">
        <f t="shared" ref="D13:D76" si="2">+B13+C13</f>
        <v>1065635.95</v>
      </c>
      <c r="E13" s="157">
        <v>244641.67</v>
      </c>
      <c r="F13" s="157">
        <v>244641.67</v>
      </c>
      <c r="G13" s="80">
        <f t="shared" ref="G13:G17" si="3">D13-E13</f>
        <v>820994.27999999991</v>
      </c>
    </row>
    <row r="14" spans="1:7" x14ac:dyDescent="0.25">
      <c r="A14" s="84" t="s">
        <v>290</v>
      </c>
      <c r="B14" s="157">
        <v>1047519.2</v>
      </c>
      <c r="C14" s="157">
        <v>0</v>
      </c>
      <c r="D14" s="159">
        <f t="shared" si="2"/>
        <v>1047519.2</v>
      </c>
      <c r="E14" s="157">
        <v>423836.28</v>
      </c>
      <c r="F14" s="157">
        <v>423125.55</v>
      </c>
      <c r="G14" s="80">
        <f t="shared" si="3"/>
        <v>623682.91999999993</v>
      </c>
    </row>
    <row r="15" spans="1:7" x14ac:dyDescent="0.25">
      <c r="A15" s="84" t="s">
        <v>291</v>
      </c>
      <c r="B15" s="157">
        <v>1390056.74</v>
      </c>
      <c r="C15" s="157">
        <v>-1071.2</v>
      </c>
      <c r="D15" s="159">
        <f t="shared" si="2"/>
        <v>1388985.54</v>
      </c>
      <c r="E15" s="157">
        <v>364372.17</v>
      </c>
      <c r="F15" s="157">
        <v>229577.19</v>
      </c>
      <c r="G15" s="80">
        <f t="shared" si="3"/>
        <v>1024613.3700000001</v>
      </c>
    </row>
    <row r="16" spans="1:7" x14ac:dyDescent="0.25">
      <c r="A16" s="84" t="s">
        <v>292</v>
      </c>
      <c r="B16" s="158"/>
      <c r="C16" s="158"/>
      <c r="D16" s="159">
        <f t="shared" si="2"/>
        <v>0</v>
      </c>
      <c r="E16" s="158"/>
      <c r="F16" s="158"/>
      <c r="G16" s="80">
        <f t="shared" si="3"/>
        <v>0</v>
      </c>
    </row>
    <row r="17" spans="1:7" x14ac:dyDescent="0.25">
      <c r="A17" s="84" t="s">
        <v>293</v>
      </c>
      <c r="B17" s="157">
        <v>843893.53</v>
      </c>
      <c r="C17" s="157">
        <v>2849.55</v>
      </c>
      <c r="D17" s="159">
        <f t="shared" si="2"/>
        <v>846743.08000000007</v>
      </c>
      <c r="E17" s="157">
        <v>405094.14</v>
      </c>
      <c r="F17" s="157">
        <v>405094.14</v>
      </c>
      <c r="G17" s="80">
        <f t="shared" si="3"/>
        <v>441648.94000000006</v>
      </c>
    </row>
    <row r="18" spans="1:7" ht="14.25" x14ac:dyDescent="0.45">
      <c r="A18" s="83" t="s">
        <v>294</v>
      </c>
      <c r="B18" s="80">
        <f>SUM(B19:B27)</f>
        <v>2489860.0100000002</v>
      </c>
      <c r="C18" s="80">
        <f t="shared" ref="C18:F18" si="4">SUM(C19:C27)</f>
        <v>-29815.82</v>
      </c>
      <c r="D18" s="80">
        <f t="shared" si="4"/>
        <v>2460044.19</v>
      </c>
      <c r="E18" s="80">
        <f t="shared" si="4"/>
        <v>910678.59</v>
      </c>
      <c r="F18" s="80">
        <f t="shared" si="4"/>
        <v>417234.41000000003</v>
      </c>
      <c r="G18" s="80">
        <f>SUM(G19:G27)</f>
        <v>1549365.6</v>
      </c>
    </row>
    <row r="19" spans="1:7" x14ac:dyDescent="0.25">
      <c r="A19" s="84" t="s">
        <v>295</v>
      </c>
      <c r="B19" s="157">
        <v>127986.64</v>
      </c>
      <c r="C19" s="157">
        <v>0</v>
      </c>
      <c r="D19" s="159">
        <f t="shared" si="2"/>
        <v>127986.64</v>
      </c>
      <c r="E19" s="157">
        <v>55736.31</v>
      </c>
      <c r="F19" s="157">
        <v>9764.7000000000007</v>
      </c>
      <c r="G19" s="80">
        <f>D19-E19</f>
        <v>72250.33</v>
      </c>
    </row>
    <row r="20" spans="1:7" x14ac:dyDescent="0.25">
      <c r="A20" s="84" t="s">
        <v>296</v>
      </c>
      <c r="B20" s="157">
        <v>36256</v>
      </c>
      <c r="C20" s="157">
        <v>0</v>
      </c>
      <c r="D20" s="159">
        <f t="shared" si="2"/>
        <v>36256</v>
      </c>
      <c r="E20" s="157">
        <v>11302.93</v>
      </c>
      <c r="F20" s="157">
        <v>6056.71</v>
      </c>
      <c r="G20" s="80">
        <f t="shared" ref="G20:G27" si="5">D20-E20</f>
        <v>24953.07</v>
      </c>
    </row>
    <row r="21" spans="1:7" x14ac:dyDescent="0.25">
      <c r="A21" s="84" t="s">
        <v>297</v>
      </c>
      <c r="B21" s="157">
        <v>633441.76</v>
      </c>
      <c r="C21" s="157">
        <v>0</v>
      </c>
      <c r="D21" s="159">
        <f t="shared" si="2"/>
        <v>633441.76</v>
      </c>
      <c r="E21" s="157">
        <v>237045</v>
      </c>
      <c r="F21" s="157">
        <v>104630</v>
      </c>
      <c r="G21" s="80">
        <f t="shared" si="5"/>
        <v>396396.76</v>
      </c>
    </row>
    <row r="22" spans="1:7" x14ac:dyDescent="0.25">
      <c r="A22" s="84" t="s">
        <v>298</v>
      </c>
      <c r="B22" s="157">
        <v>712059.6</v>
      </c>
      <c r="C22" s="157">
        <v>0</v>
      </c>
      <c r="D22" s="159">
        <f t="shared" si="2"/>
        <v>712059.6</v>
      </c>
      <c r="E22" s="157">
        <v>228194.46</v>
      </c>
      <c r="F22" s="157">
        <v>180905.61</v>
      </c>
      <c r="G22" s="80">
        <f t="shared" si="5"/>
        <v>483865.14</v>
      </c>
    </row>
    <row r="23" spans="1:7" x14ac:dyDescent="0.25">
      <c r="A23" s="84" t="s">
        <v>299</v>
      </c>
      <c r="B23" s="157">
        <v>2142.4</v>
      </c>
      <c r="C23" s="157">
        <v>0</v>
      </c>
      <c r="D23" s="159">
        <f t="shared" si="2"/>
        <v>2142.4</v>
      </c>
      <c r="E23" s="157">
        <v>0</v>
      </c>
      <c r="F23" s="157">
        <v>0</v>
      </c>
      <c r="G23" s="80">
        <f t="shared" si="5"/>
        <v>2142.4</v>
      </c>
    </row>
    <row r="24" spans="1:7" x14ac:dyDescent="0.25">
      <c r="A24" s="84" t="s">
        <v>300</v>
      </c>
      <c r="B24" s="157">
        <v>588677.5</v>
      </c>
      <c r="C24" s="157">
        <v>0</v>
      </c>
      <c r="D24" s="159">
        <f t="shared" si="2"/>
        <v>588677.5</v>
      </c>
      <c r="E24" s="157">
        <v>233215.07</v>
      </c>
      <c r="F24" s="157">
        <v>63111.08</v>
      </c>
      <c r="G24" s="80">
        <f t="shared" si="5"/>
        <v>355462.43</v>
      </c>
    </row>
    <row r="25" spans="1:7" x14ac:dyDescent="0.25">
      <c r="A25" s="84" t="s">
        <v>301</v>
      </c>
      <c r="B25" s="157">
        <v>110869.2</v>
      </c>
      <c r="C25" s="157">
        <v>0</v>
      </c>
      <c r="D25" s="159">
        <f t="shared" si="2"/>
        <v>110869.2</v>
      </c>
      <c r="E25" s="157">
        <v>26792.97</v>
      </c>
      <c r="F25" s="157">
        <v>5538.28</v>
      </c>
      <c r="G25" s="80">
        <f t="shared" si="5"/>
        <v>84076.23</v>
      </c>
    </row>
    <row r="26" spans="1:7" x14ac:dyDescent="0.25">
      <c r="A26" s="84" t="s">
        <v>302</v>
      </c>
      <c r="B26" s="158"/>
      <c r="C26" s="158"/>
      <c r="D26" s="159">
        <f t="shared" si="2"/>
        <v>0</v>
      </c>
      <c r="E26" s="158"/>
      <c r="F26" s="158"/>
      <c r="G26" s="80">
        <f t="shared" si="5"/>
        <v>0</v>
      </c>
    </row>
    <row r="27" spans="1:7" x14ac:dyDescent="0.25">
      <c r="A27" s="84" t="s">
        <v>303</v>
      </c>
      <c r="B27" s="157">
        <v>278426.90999999997</v>
      </c>
      <c r="C27" s="157">
        <v>-29815.82</v>
      </c>
      <c r="D27" s="159">
        <f t="shared" si="2"/>
        <v>248611.08999999997</v>
      </c>
      <c r="E27" s="157">
        <v>118391.85</v>
      </c>
      <c r="F27" s="157">
        <v>47228.03</v>
      </c>
      <c r="G27" s="80">
        <f t="shared" si="5"/>
        <v>130219.23999999996</v>
      </c>
    </row>
    <row r="28" spans="1:7" ht="14.25" x14ac:dyDescent="0.45">
      <c r="A28" s="83" t="s">
        <v>304</v>
      </c>
      <c r="B28" s="80">
        <f>SUM(B29:B37)</f>
        <v>5064951.45</v>
      </c>
      <c r="C28" s="80">
        <f t="shared" ref="C28:G28" si="6">SUM(C29:C37)</f>
        <v>0</v>
      </c>
      <c r="D28" s="80">
        <f t="shared" si="6"/>
        <v>5064951.45</v>
      </c>
      <c r="E28" s="80">
        <f t="shared" si="6"/>
        <v>1846407.37</v>
      </c>
      <c r="F28" s="80">
        <f t="shared" si="6"/>
        <v>338489.35000000003</v>
      </c>
      <c r="G28" s="80">
        <f t="shared" si="6"/>
        <v>3218544.0800000005</v>
      </c>
    </row>
    <row r="29" spans="1:7" x14ac:dyDescent="0.25">
      <c r="A29" s="84" t="s">
        <v>305</v>
      </c>
      <c r="B29" s="157">
        <v>2608201.7200000002</v>
      </c>
      <c r="C29" s="157">
        <v>0</v>
      </c>
      <c r="D29" s="159">
        <f t="shared" si="2"/>
        <v>2608201.7200000002</v>
      </c>
      <c r="E29" s="157">
        <v>1250444.3899999999</v>
      </c>
      <c r="F29" s="157">
        <v>167420.04999999999</v>
      </c>
      <c r="G29" s="80">
        <f>D29-E29</f>
        <v>1357757.3300000003</v>
      </c>
    </row>
    <row r="30" spans="1:7" x14ac:dyDescent="0.25">
      <c r="A30" s="84" t="s">
        <v>306</v>
      </c>
      <c r="B30" s="157">
        <v>49060.959999999999</v>
      </c>
      <c r="C30" s="157">
        <v>0</v>
      </c>
      <c r="D30" s="159">
        <f t="shared" si="2"/>
        <v>49060.959999999999</v>
      </c>
      <c r="E30" s="157">
        <v>5017.25</v>
      </c>
      <c r="F30" s="157">
        <v>5017.25</v>
      </c>
      <c r="G30" s="80">
        <f t="shared" ref="G30:G37" si="7">D30-E30</f>
        <v>44043.71</v>
      </c>
    </row>
    <row r="31" spans="1:7" x14ac:dyDescent="0.25">
      <c r="A31" s="84" t="s">
        <v>307</v>
      </c>
      <c r="B31" s="157">
        <v>597593.63</v>
      </c>
      <c r="C31" s="157">
        <v>0</v>
      </c>
      <c r="D31" s="159">
        <f t="shared" si="2"/>
        <v>597593.63</v>
      </c>
      <c r="E31" s="157">
        <v>101337.34</v>
      </c>
      <c r="F31" s="157">
        <v>95437.34</v>
      </c>
      <c r="G31" s="80">
        <f t="shared" si="7"/>
        <v>496256.29000000004</v>
      </c>
    </row>
    <row r="32" spans="1:7" x14ac:dyDescent="0.25">
      <c r="A32" s="84" t="s">
        <v>308</v>
      </c>
      <c r="B32" s="157">
        <v>32598.26</v>
      </c>
      <c r="C32" s="157">
        <v>0</v>
      </c>
      <c r="D32" s="159">
        <f t="shared" si="2"/>
        <v>32598.26</v>
      </c>
      <c r="E32" s="157">
        <v>20066.23</v>
      </c>
      <c r="F32" s="157">
        <v>5873.61</v>
      </c>
      <c r="G32" s="80">
        <f t="shared" si="7"/>
        <v>12532.029999999999</v>
      </c>
    </row>
    <row r="33" spans="1:7" x14ac:dyDescent="0.25">
      <c r="A33" s="84" t="s">
        <v>309</v>
      </c>
      <c r="B33" s="157">
        <v>626175.73</v>
      </c>
      <c r="C33" s="157">
        <v>0</v>
      </c>
      <c r="D33" s="159">
        <f t="shared" si="2"/>
        <v>626175.73</v>
      </c>
      <c r="E33" s="157">
        <v>121985.07</v>
      </c>
      <c r="F33" s="157">
        <v>47564.69</v>
      </c>
      <c r="G33" s="80">
        <f t="shared" si="7"/>
        <v>504190.66</v>
      </c>
    </row>
    <row r="34" spans="1:7" x14ac:dyDescent="0.25">
      <c r="A34" s="84" t="s">
        <v>310</v>
      </c>
      <c r="B34" s="157">
        <v>123248.15</v>
      </c>
      <c r="C34" s="157">
        <v>0</v>
      </c>
      <c r="D34" s="159">
        <f t="shared" si="2"/>
        <v>123248.15</v>
      </c>
      <c r="E34" s="157">
        <v>34097</v>
      </c>
      <c r="F34" s="157">
        <v>7985</v>
      </c>
      <c r="G34" s="80">
        <f t="shared" si="7"/>
        <v>89151.15</v>
      </c>
    </row>
    <row r="35" spans="1:7" x14ac:dyDescent="0.25">
      <c r="A35" s="84" t="s">
        <v>311</v>
      </c>
      <c r="B35" s="157">
        <v>6528.55</v>
      </c>
      <c r="C35" s="157">
        <v>0</v>
      </c>
      <c r="D35" s="159">
        <f t="shared" si="2"/>
        <v>6528.55</v>
      </c>
      <c r="E35" s="157">
        <v>577.26</v>
      </c>
      <c r="F35" s="157">
        <v>577.26</v>
      </c>
      <c r="G35" s="80">
        <f t="shared" si="7"/>
        <v>5951.29</v>
      </c>
    </row>
    <row r="36" spans="1:7" x14ac:dyDescent="0.25">
      <c r="A36" s="84" t="s">
        <v>312</v>
      </c>
      <c r="B36" s="157">
        <v>205794</v>
      </c>
      <c r="C36" s="157">
        <v>0</v>
      </c>
      <c r="D36" s="159">
        <f t="shared" si="2"/>
        <v>205794</v>
      </c>
      <c r="E36" s="157">
        <v>9451.5</v>
      </c>
      <c r="F36" s="157">
        <v>7259</v>
      </c>
      <c r="G36" s="80">
        <f t="shared" si="7"/>
        <v>196342.5</v>
      </c>
    </row>
    <row r="37" spans="1:7" x14ac:dyDescent="0.25">
      <c r="A37" s="84" t="s">
        <v>313</v>
      </c>
      <c r="B37" s="157">
        <v>815750.45</v>
      </c>
      <c r="C37" s="157">
        <v>0</v>
      </c>
      <c r="D37" s="159">
        <f t="shared" si="2"/>
        <v>815750.45</v>
      </c>
      <c r="E37" s="157">
        <v>303431.33</v>
      </c>
      <c r="F37" s="157">
        <v>1355.15</v>
      </c>
      <c r="G37" s="80">
        <f t="shared" si="7"/>
        <v>512319.11999999994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8">SUM(C39:C47)</f>
        <v>0</v>
      </c>
      <c r="D38" s="80">
        <f t="shared" si="8"/>
        <v>0</v>
      </c>
      <c r="E38" s="80">
        <f t="shared" si="8"/>
        <v>0</v>
      </c>
      <c r="F38" s="80">
        <f t="shared" si="8"/>
        <v>0</v>
      </c>
      <c r="G38" s="80">
        <f t="shared" si="8"/>
        <v>0</v>
      </c>
    </row>
    <row r="39" spans="1:7" x14ac:dyDescent="0.25">
      <c r="A39" s="84" t="s">
        <v>315</v>
      </c>
      <c r="B39" s="80"/>
      <c r="C39" s="80"/>
      <c r="D39" s="159">
        <f t="shared" si="2"/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159">
        <f t="shared" si="2"/>
        <v>0</v>
      </c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80"/>
      <c r="C41" s="80"/>
      <c r="D41" s="159">
        <f t="shared" si="2"/>
        <v>0</v>
      </c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80"/>
      <c r="C42" s="80"/>
      <c r="D42" s="159">
        <f t="shared" si="2"/>
        <v>0</v>
      </c>
      <c r="E42" s="80"/>
      <c r="F42" s="80"/>
      <c r="G42" s="80">
        <f t="shared" si="9"/>
        <v>0</v>
      </c>
    </row>
    <row r="43" spans="1:7" x14ac:dyDescent="0.25">
      <c r="A43" s="84" t="s">
        <v>319</v>
      </c>
      <c r="B43" s="80"/>
      <c r="C43" s="80"/>
      <c r="D43" s="159">
        <f t="shared" si="2"/>
        <v>0</v>
      </c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80"/>
      <c r="C44" s="80"/>
      <c r="D44" s="159">
        <f t="shared" si="2"/>
        <v>0</v>
      </c>
      <c r="E44" s="80"/>
      <c r="F44" s="80"/>
      <c r="G44" s="80">
        <f t="shared" si="9"/>
        <v>0</v>
      </c>
    </row>
    <row r="45" spans="1:7" x14ac:dyDescent="0.25">
      <c r="A45" s="84" t="s">
        <v>321</v>
      </c>
      <c r="B45" s="80"/>
      <c r="C45" s="80"/>
      <c r="D45" s="159">
        <f t="shared" si="2"/>
        <v>0</v>
      </c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80"/>
      <c r="C46" s="80"/>
      <c r="D46" s="159">
        <f t="shared" si="2"/>
        <v>0</v>
      </c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80"/>
      <c r="C47" s="80"/>
      <c r="D47" s="159">
        <f t="shared" si="2"/>
        <v>0</v>
      </c>
      <c r="E47" s="80"/>
      <c r="F47" s="80"/>
      <c r="G47" s="80">
        <f t="shared" si="9"/>
        <v>0</v>
      </c>
    </row>
    <row r="48" spans="1:7" x14ac:dyDescent="0.25">
      <c r="A48" s="83" t="s">
        <v>324</v>
      </c>
      <c r="B48" s="80">
        <f>SUM(B49:B57)</f>
        <v>355570.10000000003</v>
      </c>
      <c r="C48" s="80">
        <f t="shared" ref="C48:G48" si="10">SUM(C49:C57)</f>
        <v>12000</v>
      </c>
      <c r="D48" s="80">
        <f t="shared" si="10"/>
        <v>367570.10000000003</v>
      </c>
      <c r="E48" s="80">
        <f t="shared" si="10"/>
        <v>108643.63999999998</v>
      </c>
      <c r="F48" s="80">
        <f t="shared" si="10"/>
        <v>101403.12</v>
      </c>
      <c r="G48" s="80">
        <f t="shared" si="10"/>
        <v>258926.46000000002</v>
      </c>
    </row>
    <row r="49" spans="1:7" x14ac:dyDescent="0.25">
      <c r="A49" s="84" t="s">
        <v>325</v>
      </c>
      <c r="B49" s="157">
        <v>54117.02</v>
      </c>
      <c r="C49" s="157">
        <v>12000</v>
      </c>
      <c r="D49" s="159">
        <f t="shared" si="2"/>
        <v>66117.01999999999</v>
      </c>
      <c r="E49" s="157">
        <v>37447.519999999997</v>
      </c>
      <c r="F49" s="157">
        <v>30207</v>
      </c>
      <c r="G49" s="80">
        <f>D49-E49</f>
        <v>28669.499999999993</v>
      </c>
    </row>
    <row r="50" spans="1:7" x14ac:dyDescent="0.25">
      <c r="A50" s="84" t="s">
        <v>326</v>
      </c>
      <c r="B50" s="157">
        <v>9434.7999999999993</v>
      </c>
      <c r="C50" s="157">
        <v>0</v>
      </c>
      <c r="D50" s="159">
        <f t="shared" si="2"/>
        <v>9434.7999999999993</v>
      </c>
      <c r="E50" s="80"/>
      <c r="F50" s="80"/>
      <c r="G50" s="80">
        <f t="shared" ref="G50:G57" si="11">D50-E50</f>
        <v>9434.7999999999993</v>
      </c>
    </row>
    <row r="51" spans="1:7" x14ac:dyDescent="0.25">
      <c r="A51" s="84" t="s">
        <v>327</v>
      </c>
      <c r="B51" s="80"/>
      <c r="C51" s="80"/>
      <c r="D51" s="159">
        <f t="shared" si="2"/>
        <v>0</v>
      </c>
      <c r="E51" s="80"/>
      <c r="F51" s="80"/>
      <c r="G51" s="80">
        <f t="shared" si="11"/>
        <v>0</v>
      </c>
    </row>
    <row r="52" spans="1:7" x14ac:dyDescent="0.25">
      <c r="A52" s="84" t="s">
        <v>328</v>
      </c>
      <c r="B52" s="80"/>
      <c r="C52" s="80"/>
      <c r="D52" s="159">
        <f t="shared" si="2"/>
        <v>0</v>
      </c>
      <c r="E52" s="80"/>
      <c r="F52" s="80"/>
      <c r="G52" s="80">
        <f t="shared" si="11"/>
        <v>0</v>
      </c>
    </row>
    <row r="53" spans="1:7" x14ac:dyDescent="0.25">
      <c r="A53" s="84" t="s">
        <v>329</v>
      </c>
      <c r="B53" s="80"/>
      <c r="C53" s="80"/>
      <c r="D53" s="159">
        <f t="shared" si="2"/>
        <v>0</v>
      </c>
      <c r="E53" s="80"/>
      <c r="F53" s="80"/>
      <c r="G53" s="80">
        <f t="shared" si="11"/>
        <v>0</v>
      </c>
    </row>
    <row r="54" spans="1:7" x14ac:dyDescent="0.25">
      <c r="A54" s="84" t="s">
        <v>330</v>
      </c>
      <c r="B54" s="157">
        <v>286105.21000000002</v>
      </c>
      <c r="C54" s="80"/>
      <c r="D54" s="159">
        <f t="shared" si="2"/>
        <v>286105.21000000002</v>
      </c>
      <c r="E54" s="157">
        <v>71196.12</v>
      </c>
      <c r="F54" s="157">
        <v>71196.12</v>
      </c>
      <c r="G54" s="80">
        <f t="shared" si="11"/>
        <v>214909.09000000003</v>
      </c>
    </row>
    <row r="55" spans="1:7" x14ac:dyDescent="0.25">
      <c r="A55" s="84" t="s">
        <v>331</v>
      </c>
      <c r="B55" s="80"/>
      <c r="C55" s="80"/>
      <c r="D55" s="159">
        <f t="shared" si="2"/>
        <v>0</v>
      </c>
      <c r="E55" s="80"/>
      <c r="F55" s="80"/>
      <c r="G55" s="80">
        <f t="shared" si="11"/>
        <v>0</v>
      </c>
    </row>
    <row r="56" spans="1:7" x14ac:dyDescent="0.25">
      <c r="A56" s="84" t="s">
        <v>332</v>
      </c>
      <c r="B56" s="80"/>
      <c r="C56" s="80"/>
      <c r="D56" s="159">
        <f t="shared" si="2"/>
        <v>0</v>
      </c>
      <c r="E56" s="80"/>
      <c r="F56" s="80"/>
      <c r="G56" s="80">
        <f t="shared" si="11"/>
        <v>0</v>
      </c>
    </row>
    <row r="57" spans="1:7" x14ac:dyDescent="0.25">
      <c r="A57" s="84" t="s">
        <v>333</v>
      </c>
      <c r="B57" s="157">
        <v>5913.07</v>
      </c>
      <c r="C57" s="80"/>
      <c r="D57" s="159">
        <f t="shared" si="2"/>
        <v>5913.07</v>
      </c>
      <c r="E57" s="80"/>
      <c r="F57" s="80"/>
      <c r="G57" s="80">
        <f t="shared" si="11"/>
        <v>5913.07</v>
      </c>
    </row>
    <row r="58" spans="1:7" x14ac:dyDescent="0.25">
      <c r="A58" s="83" t="s">
        <v>334</v>
      </c>
      <c r="B58" s="80">
        <f>SUM(B59:B61)</f>
        <v>375002.4</v>
      </c>
      <c r="C58" s="80">
        <f t="shared" ref="C58:G58" si="12">SUM(C59:C61)</f>
        <v>0</v>
      </c>
      <c r="D58" s="80">
        <f t="shared" si="12"/>
        <v>375002.4</v>
      </c>
      <c r="E58" s="80">
        <f t="shared" si="12"/>
        <v>0</v>
      </c>
      <c r="F58" s="80">
        <f t="shared" si="12"/>
        <v>0</v>
      </c>
      <c r="G58" s="80">
        <f t="shared" si="12"/>
        <v>375002.4</v>
      </c>
    </row>
    <row r="59" spans="1:7" x14ac:dyDescent="0.25">
      <c r="A59" s="84" t="s">
        <v>335</v>
      </c>
      <c r="B59" s="157">
        <v>375002.4</v>
      </c>
      <c r="C59" s="80"/>
      <c r="D59" s="159">
        <f t="shared" si="2"/>
        <v>375002.4</v>
      </c>
      <c r="E59" s="80"/>
      <c r="F59" s="80"/>
      <c r="G59" s="80">
        <f>D59-E59</f>
        <v>375002.4</v>
      </c>
    </row>
    <row r="60" spans="1:7" x14ac:dyDescent="0.25">
      <c r="A60" s="84" t="s">
        <v>336</v>
      </c>
      <c r="B60" s="80"/>
      <c r="C60" s="80"/>
      <c r="D60" s="159">
        <f t="shared" si="2"/>
        <v>0</v>
      </c>
      <c r="E60" s="80"/>
      <c r="F60" s="80"/>
      <c r="G60" s="80">
        <f t="shared" ref="G60:G61" si="13">D60-E60</f>
        <v>0</v>
      </c>
    </row>
    <row r="61" spans="1:7" x14ac:dyDescent="0.25">
      <c r="A61" s="84" t="s">
        <v>337</v>
      </c>
      <c r="B61" s="80"/>
      <c r="C61" s="80"/>
      <c r="D61" s="159">
        <f t="shared" si="2"/>
        <v>0</v>
      </c>
      <c r="E61" s="80"/>
      <c r="F61" s="80"/>
      <c r="G61" s="80">
        <f t="shared" si="13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4">SUM(C63:C67,C69:C70)</f>
        <v>0</v>
      </c>
      <c r="D62" s="80">
        <f t="shared" si="14"/>
        <v>0</v>
      </c>
      <c r="E62" s="80">
        <f t="shared" si="14"/>
        <v>0</v>
      </c>
      <c r="F62" s="80">
        <f t="shared" si="14"/>
        <v>0</v>
      </c>
      <c r="G62" s="80">
        <f t="shared" si="14"/>
        <v>0</v>
      </c>
    </row>
    <row r="63" spans="1:7" x14ac:dyDescent="0.25">
      <c r="A63" s="84" t="s">
        <v>339</v>
      </c>
      <c r="B63" s="80"/>
      <c r="C63" s="80"/>
      <c r="D63" s="159">
        <f t="shared" si="2"/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159">
        <f t="shared" si="2"/>
        <v>0</v>
      </c>
      <c r="E64" s="80"/>
      <c r="F64" s="80"/>
      <c r="G64" s="80">
        <f t="shared" ref="G64:G70" si="15">D64-E64</f>
        <v>0</v>
      </c>
    </row>
    <row r="65" spans="1:7" x14ac:dyDescent="0.25">
      <c r="A65" s="84" t="s">
        <v>341</v>
      </c>
      <c r="B65" s="80"/>
      <c r="C65" s="80"/>
      <c r="D65" s="159">
        <f t="shared" si="2"/>
        <v>0</v>
      </c>
      <c r="E65" s="80"/>
      <c r="F65" s="80"/>
      <c r="G65" s="80">
        <f t="shared" si="15"/>
        <v>0</v>
      </c>
    </row>
    <row r="66" spans="1:7" x14ac:dyDescent="0.25">
      <c r="A66" s="84" t="s">
        <v>342</v>
      </c>
      <c r="B66" s="80"/>
      <c r="C66" s="80"/>
      <c r="D66" s="159">
        <f t="shared" si="2"/>
        <v>0</v>
      </c>
      <c r="E66" s="80"/>
      <c r="F66" s="80"/>
      <c r="G66" s="80">
        <f t="shared" si="15"/>
        <v>0</v>
      </c>
    </row>
    <row r="67" spans="1:7" x14ac:dyDescent="0.25">
      <c r="A67" s="84" t="s">
        <v>343</v>
      </c>
      <c r="B67" s="80"/>
      <c r="C67" s="80"/>
      <c r="D67" s="159">
        <f t="shared" si="2"/>
        <v>0</v>
      </c>
      <c r="E67" s="80"/>
      <c r="F67" s="80"/>
      <c r="G67" s="80">
        <f t="shared" si="15"/>
        <v>0</v>
      </c>
    </row>
    <row r="68" spans="1:7" x14ac:dyDescent="0.25">
      <c r="A68" s="84" t="s">
        <v>3301</v>
      </c>
      <c r="B68" s="80"/>
      <c r="C68" s="80"/>
      <c r="D68" s="159">
        <f t="shared" si="2"/>
        <v>0</v>
      </c>
      <c r="E68" s="80"/>
      <c r="F68" s="80"/>
      <c r="G68" s="80">
        <f t="shared" si="15"/>
        <v>0</v>
      </c>
    </row>
    <row r="69" spans="1:7" x14ac:dyDescent="0.25">
      <c r="A69" s="84" t="s">
        <v>345</v>
      </c>
      <c r="B69" s="80"/>
      <c r="C69" s="80"/>
      <c r="D69" s="159">
        <f t="shared" si="2"/>
        <v>0</v>
      </c>
      <c r="E69" s="80"/>
      <c r="F69" s="80"/>
      <c r="G69" s="80">
        <f t="shared" si="15"/>
        <v>0</v>
      </c>
    </row>
    <row r="70" spans="1:7" x14ac:dyDescent="0.25">
      <c r="A70" s="84" t="s">
        <v>346</v>
      </c>
      <c r="B70" s="80"/>
      <c r="C70" s="80"/>
      <c r="D70" s="159">
        <f t="shared" si="2"/>
        <v>0</v>
      </c>
      <c r="E70" s="80"/>
      <c r="F70" s="80"/>
      <c r="G70" s="80">
        <f t="shared" si="15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f t="shared" si="16"/>
        <v>0</v>
      </c>
      <c r="F71" s="80">
        <f t="shared" si="16"/>
        <v>0</v>
      </c>
      <c r="G71" s="80">
        <f t="shared" si="16"/>
        <v>0</v>
      </c>
    </row>
    <row r="72" spans="1:7" x14ac:dyDescent="0.25">
      <c r="A72" s="84" t="s">
        <v>348</v>
      </c>
      <c r="B72" s="80"/>
      <c r="C72" s="80"/>
      <c r="D72" s="159">
        <f t="shared" si="2"/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159">
        <f t="shared" si="2"/>
        <v>0</v>
      </c>
      <c r="E73" s="80"/>
      <c r="F73" s="80"/>
      <c r="G73" s="80">
        <f t="shared" ref="G73:G74" si="17">D73-E73</f>
        <v>0</v>
      </c>
    </row>
    <row r="74" spans="1:7" x14ac:dyDescent="0.25">
      <c r="A74" s="84" t="s">
        <v>350</v>
      </c>
      <c r="B74" s="80"/>
      <c r="C74" s="80"/>
      <c r="D74" s="159">
        <f t="shared" si="2"/>
        <v>0</v>
      </c>
      <c r="E74" s="80"/>
      <c r="F74" s="80"/>
      <c r="G74" s="80">
        <f t="shared" si="17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18"/>
        <v>0</v>
      </c>
    </row>
    <row r="76" spans="1:7" x14ac:dyDescent="0.25">
      <c r="A76" s="84" t="s">
        <v>352</v>
      </c>
      <c r="B76" s="80"/>
      <c r="C76" s="80"/>
      <c r="D76" s="159">
        <f t="shared" si="2"/>
        <v>0</v>
      </c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159">
        <f t="shared" ref="D77:D82" si="19">+B77+C77</f>
        <v>0</v>
      </c>
      <c r="E77" s="80"/>
      <c r="F77" s="80"/>
      <c r="G77" s="80">
        <f t="shared" ref="G77:G82" si="20">D77-E77</f>
        <v>0</v>
      </c>
    </row>
    <row r="78" spans="1:7" x14ac:dyDescent="0.25">
      <c r="A78" s="84" t="s">
        <v>354</v>
      </c>
      <c r="B78" s="80"/>
      <c r="C78" s="80"/>
      <c r="D78" s="159">
        <f t="shared" si="19"/>
        <v>0</v>
      </c>
      <c r="E78" s="80"/>
      <c r="F78" s="80"/>
      <c r="G78" s="80">
        <f t="shared" si="20"/>
        <v>0</v>
      </c>
    </row>
    <row r="79" spans="1:7" x14ac:dyDescent="0.25">
      <c r="A79" s="84" t="s">
        <v>355</v>
      </c>
      <c r="B79" s="80"/>
      <c r="C79" s="80"/>
      <c r="D79" s="159">
        <f t="shared" si="19"/>
        <v>0</v>
      </c>
      <c r="E79" s="80"/>
      <c r="F79" s="80"/>
      <c r="G79" s="80">
        <f t="shared" si="20"/>
        <v>0</v>
      </c>
    </row>
    <row r="80" spans="1:7" x14ac:dyDescent="0.25">
      <c r="A80" s="84" t="s">
        <v>356</v>
      </c>
      <c r="B80" s="80"/>
      <c r="C80" s="80"/>
      <c r="D80" s="159">
        <f t="shared" si="19"/>
        <v>0</v>
      </c>
      <c r="E80" s="80"/>
      <c r="F80" s="80"/>
      <c r="G80" s="80">
        <f t="shared" si="20"/>
        <v>0</v>
      </c>
    </row>
    <row r="81" spans="1:7" x14ac:dyDescent="0.25">
      <c r="A81" s="84" t="s">
        <v>357</v>
      </c>
      <c r="B81" s="80"/>
      <c r="C81" s="80"/>
      <c r="D81" s="159">
        <f t="shared" si="19"/>
        <v>0</v>
      </c>
      <c r="E81" s="80"/>
      <c r="F81" s="80"/>
      <c r="G81" s="80">
        <f t="shared" si="20"/>
        <v>0</v>
      </c>
    </row>
    <row r="82" spans="1:7" x14ac:dyDescent="0.25">
      <c r="A82" s="84" t="s">
        <v>358</v>
      </c>
      <c r="B82" s="80"/>
      <c r="C82" s="80"/>
      <c r="D82" s="159">
        <f t="shared" si="19"/>
        <v>0</v>
      </c>
      <c r="E82" s="80"/>
      <c r="F82" s="80"/>
      <c r="G82" s="80">
        <f t="shared" si="20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667357.6</v>
      </c>
      <c r="C84" s="79">
        <f t="shared" ref="C84:G84" si="21">SUM(C85,C93,C103,C113,C123,C133,C137,C146,C150)</f>
        <v>0</v>
      </c>
      <c r="D84" s="79">
        <f t="shared" si="21"/>
        <v>667357.6</v>
      </c>
      <c r="E84" s="79">
        <f t="shared" si="21"/>
        <v>0</v>
      </c>
      <c r="F84" s="79">
        <f t="shared" si="21"/>
        <v>0</v>
      </c>
      <c r="G84" s="79">
        <f t="shared" si="21"/>
        <v>667357.6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2">SUM(C86:C92)</f>
        <v>0</v>
      </c>
      <c r="D85" s="80">
        <f t="shared" si="22"/>
        <v>0</v>
      </c>
      <c r="E85" s="80">
        <f t="shared" si="22"/>
        <v>0</v>
      </c>
      <c r="F85" s="80">
        <f t="shared" si="22"/>
        <v>0</v>
      </c>
      <c r="G85" s="80">
        <f t="shared" si="22"/>
        <v>0</v>
      </c>
    </row>
    <row r="86" spans="1:7" x14ac:dyDescent="0.25">
      <c r="A86" s="84" t="s">
        <v>287</v>
      </c>
      <c r="B86" s="80"/>
      <c r="C86" s="80"/>
      <c r="D86" s="159">
        <f t="shared" ref="D86:D92" si="23">+B86+C86</f>
        <v>0</v>
      </c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159">
        <f t="shared" si="23"/>
        <v>0</v>
      </c>
      <c r="E87" s="80"/>
      <c r="F87" s="80"/>
      <c r="G87" s="80">
        <f t="shared" ref="G87:G92" si="24">D87-E87</f>
        <v>0</v>
      </c>
    </row>
    <row r="88" spans="1:7" x14ac:dyDescent="0.25">
      <c r="A88" s="84" t="s">
        <v>289</v>
      </c>
      <c r="B88" s="80"/>
      <c r="C88" s="80"/>
      <c r="D88" s="159">
        <f t="shared" si="23"/>
        <v>0</v>
      </c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159">
        <f t="shared" si="23"/>
        <v>0</v>
      </c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/>
      <c r="C90" s="80"/>
      <c r="D90" s="159">
        <f t="shared" si="23"/>
        <v>0</v>
      </c>
      <c r="E90" s="80"/>
      <c r="F90" s="80"/>
      <c r="G90" s="80">
        <f t="shared" si="24"/>
        <v>0</v>
      </c>
    </row>
    <row r="91" spans="1:7" x14ac:dyDescent="0.25">
      <c r="A91" s="84" t="s">
        <v>292</v>
      </c>
      <c r="B91" s="80"/>
      <c r="C91" s="80"/>
      <c r="D91" s="159">
        <f t="shared" si="23"/>
        <v>0</v>
      </c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159">
        <f t="shared" si="23"/>
        <v>0</v>
      </c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25">
      <c r="A94" s="84" t="s">
        <v>295</v>
      </c>
      <c r="B94" s="80"/>
      <c r="C94" s="80"/>
      <c r="D94" s="159">
        <f t="shared" ref="D94:D102" si="26">+B94+C94</f>
        <v>0</v>
      </c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159">
        <f t="shared" si="26"/>
        <v>0</v>
      </c>
      <c r="E95" s="80"/>
      <c r="F95" s="80"/>
      <c r="G95" s="80">
        <f t="shared" ref="G95:G102" si="27">D95-E95</f>
        <v>0</v>
      </c>
    </row>
    <row r="96" spans="1:7" x14ac:dyDescent="0.25">
      <c r="A96" s="84" t="s">
        <v>297</v>
      </c>
      <c r="B96" s="80"/>
      <c r="C96" s="80"/>
      <c r="D96" s="159">
        <f t="shared" si="26"/>
        <v>0</v>
      </c>
      <c r="E96" s="80"/>
      <c r="F96" s="80"/>
      <c r="G96" s="80">
        <f t="shared" si="27"/>
        <v>0</v>
      </c>
    </row>
    <row r="97" spans="1:7" x14ac:dyDescent="0.25">
      <c r="A97" s="84" t="s">
        <v>298</v>
      </c>
      <c r="B97" s="80"/>
      <c r="C97" s="80"/>
      <c r="D97" s="159">
        <f t="shared" si="26"/>
        <v>0</v>
      </c>
      <c r="E97" s="80"/>
      <c r="F97" s="80"/>
      <c r="G97" s="80">
        <f t="shared" si="27"/>
        <v>0</v>
      </c>
    </row>
    <row r="98" spans="1:7" x14ac:dyDescent="0.25">
      <c r="A98" s="42" t="s">
        <v>299</v>
      </c>
      <c r="B98" s="80"/>
      <c r="C98" s="80"/>
      <c r="D98" s="159">
        <f t="shared" si="26"/>
        <v>0</v>
      </c>
      <c r="E98" s="80"/>
      <c r="F98" s="80"/>
      <c r="G98" s="80">
        <f t="shared" si="27"/>
        <v>0</v>
      </c>
    </row>
    <row r="99" spans="1:7" x14ac:dyDescent="0.25">
      <c r="A99" s="84" t="s">
        <v>300</v>
      </c>
      <c r="B99" s="80"/>
      <c r="C99" s="80"/>
      <c r="D99" s="159">
        <f t="shared" si="26"/>
        <v>0</v>
      </c>
      <c r="E99" s="80"/>
      <c r="F99" s="80"/>
      <c r="G99" s="80">
        <f t="shared" si="27"/>
        <v>0</v>
      </c>
    </row>
    <row r="100" spans="1:7" x14ac:dyDescent="0.25">
      <c r="A100" s="84" t="s">
        <v>301</v>
      </c>
      <c r="B100" s="80"/>
      <c r="C100" s="80"/>
      <c r="D100" s="159">
        <f t="shared" si="26"/>
        <v>0</v>
      </c>
      <c r="E100" s="80"/>
      <c r="F100" s="80"/>
      <c r="G100" s="80">
        <f t="shared" si="27"/>
        <v>0</v>
      </c>
    </row>
    <row r="101" spans="1:7" x14ac:dyDescent="0.25">
      <c r="A101" s="84" t="s">
        <v>302</v>
      </c>
      <c r="B101" s="80"/>
      <c r="C101" s="80"/>
      <c r="D101" s="159">
        <f t="shared" si="26"/>
        <v>0</v>
      </c>
      <c r="E101" s="80"/>
      <c r="F101" s="80"/>
      <c r="G101" s="80">
        <f t="shared" si="27"/>
        <v>0</v>
      </c>
    </row>
    <row r="102" spans="1:7" x14ac:dyDescent="0.25">
      <c r="A102" s="84" t="s">
        <v>303</v>
      </c>
      <c r="B102" s="80"/>
      <c r="C102" s="80"/>
      <c r="D102" s="159">
        <f t="shared" si="26"/>
        <v>0</v>
      </c>
      <c r="E102" s="80"/>
      <c r="F102" s="80"/>
      <c r="G102" s="80">
        <f t="shared" si="27"/>
        <v>0</v>
      </c>
    </row>
    <row r="103" spans="1:7" x14ac:dyDescent="0.25">
      <c r="A103" s="83" t="s">
        <v>304</v>
      </c>
      <c r="B103" s="80">
        <f>SUM(B104:B112)</f>
        <v>667357.6</v>
      </c>
      <c r="C103" s="80">
        <f>SUM(C104:C112)</f>
        <v>0</v>
      </c>
      <c r="D103" s="80">
        <f t="shared" ref="D103:G103" si="28">SUM(D104:D112)</f>
        <v>667357.6</v>
      </c>
      <c r="E103" s="80">
        <f t="shared" si="28"/>
        <v>0</v>
      </c>
      <c r="F103" s="80">
        <f t="shared" si="28"/>
        <v>0</v>
      </c>
      <c r="G103" s="80">
        <f t="shared" si="28"/>
        <v>667357.6</v>
      </c>
    </row>
    <row r="104" spans="1:7" x14ac:dyDescent="0.25">
      <c r="A104" s="84" t="s">
        <v>305</v>
      </c>
      <c r="B104" s="80"/>
      <c r="C104" s="80"/>
      <c r="D104" s="159">
        <f t="shared" ref="D104:D112" si="29">+B104+C104</f>
        <v>0</v>
      </c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159">
        <f t="shared" si="29"/>
        <v>0</v>
      </c>
      <c r="E105" s="80"/>
      <c r="F105" s="80"/>
      <c r="G105" s="80">
        <f t="shared" ref="G105:G112" si="30">D105-E105</f>
        <v>0</v>
      </c>
    </row>
    <row r="106" spans="1:7" x14ac:dyDescent="0.25">
      <c r="A106" s="84" t="s">
        <v>307</v>
      </c>
      <c r="B106" s="80"/>
      <c r="C106" s="80"/>
      <c r="D106" s="159">
        <f t="shared" si="29"/>
        <v>0</v>
      </c>
      <c r="E106" s="80"/>
      <c r="F106" s="80"/>
      <c r="G106" s="80">
        <f t="shared" si="30"/>
        <v>0</v>
      </c>
    </row>
    <row r="107" spans="1:7" x14ac:dyDescent="0.25">
      <c r="A107" s="84" t="s">
        <v>308</v>
      </c>
      <c r="B107" s="80"/>
      <c r="C107" s="80"/>
      <c r="D107" s="159">
        <f t="shared" si="29"/>
        <v>0</v>
      </c>
      <c r="E107" s="80"/>
      <c r="F107" s="80"/>
      <c r="G107" s="80">
        <f t="shared" si="30"/>
        <v>0</v>
      </c>
    </row>
    <row r="108" spans="1:7" x14ac:dyDescent="0.25">
      <c r="A108" s="84" t="s">
        <v>309</v>
      </c>
      <c r="B108" s="80"/>
      <c r="C108" s="80"/>
      <c r="D108" s="159">
        <f t="shared" si="29"/>
        <v>0</v>
      </c>
      <c r="E108" s="80"/>
      <c r="F108" s="80"/>
      <c r="G108" s="80">
        <f t="shared" si="30"/>
        <v>0</v>
      </c>
    </row>
    <row r="109" spans="1:7" x14ac:dyDescent="0.25">
      <c r="A109" s="84" t="s">
        <v>310</v>
      </c>
      <c r="B109" s="80"/>
      <c r="C109" s="80"/>
      <c r="D109" s="159">
        <f t="shared" si="29"/>
        <v>0</v>
      </c>
      <c r="E109" s="80"/>
      <c r="F109" s="80"/>
      <c r="G109" s="80">
        <f t="shared" si="30"/>
        <v>0</v>
      </c>
    </row>
    <row r="110" spans="1:7" x14ac:dyDescent="0.25">
      <c r="A110" s="84" t="s">
        <v>311</v>
      </c>
      <c r="B110" s="80"/>
      <c r="C110" s="80"/>
      <c r="D110" s="159">
        <f t="shared" si="29"/>
        <v>0</v>
      </c>
      <c r="E110" s="80"/>
      <c r="F110" s="80"/>
      <c r="G110" s="80">
        <f t="shared" si="30"/>
        <v>0</v>
      </c>
    </row>
    <row r="111" spans="1:7" x14ac:dyDescent="0.25">
      <c r="A111" s="84" t="s">
        <v>312</v>
      </c>
      <c r="B111" s="80"/>
      <c r="C111" s="80"/>
      <c r="D111" s="159">
        <f t="shared" si="29"/>
        <v>0</v>
      </c>
      <c r="E111" s="80"/>
      <c r="F111" s="80"/>
      <c r="G111" s="80">
        <f t="shared" si="30"/>
        <v>0</v>
      </c>
    </row>
    <row r="112" spans="1:7" x14ac:dyDescent="0.25">
      <c r="A112" s="84" t="s">
        <v>313</v>
      </c>
      <c r="B112" s="157">
        <v>667357.6</v>
      </c>
      <c r="C112" s="80"/>
      <c r="D112" s="159">
        <f t="shared" si="29"/>
        <v>667357.6</v>
      </c>
      <c r="E112" s="80"/>
      <c r="F112" s="80"/>
      <c r="G112" s="80">
        <f t="shared" si="30"/>
        <v>667357.6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1">SUM(C114:C122)</f>
        <v>0</v>
      </c>
      <c r="D113" s="80">
        <f t="shared" si="31"/>
        <v>0</v>
      </c>
      <c r="E113" s="80">
        <f t="shared" si="31"/>
        <v>0</v>
      </c>
      <c r="F113" s="80">
        <f t="shared" si="31"/>
        <v>0</v>
      </c>
      <c r="G113" s="80">
        <f t="shared" si="31"/>
        <v>0</v>
      </c>
    </row>
    <row r="114" spans="1:7" x14ac:dyDescent="0.25">
      <c r="A114" s="84" t="s">
        <v>315</v>
      </c>
      <c r="B114" s="80"/>
      <c r="C114" s="80"/>
      <c r="D114" s="159">
        <f t="shared" ref="D114:D122" si="32">+B114+C114</f>
        <v>0</v>
      </c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159">
        <f t="shared" si="32"/>
        <v>0</v>
      </c>
      <c r="E115" s="80"/>
      <c r="F115" s="80"/>
      <c r="G115" s="80">
        <f t="shared" ref="G115:G122" si="33">D115-E115</f>
        <v>0</v>
      </c>
    </row>
    <row r="116" spans="1:7" x14ac:dyDescent="0.25">
      <c r="A116" s="84" t="s">
        <v>317</v>
      </c>
      <c r="B116" s="80"/>
      <c r="C116" s="80"/>
      <c r="D116" s="159">
        <f t="shared" si="32"/>
        <v>0</v>
      </c>
      <c r="E116" s="80"/>
      <c r="F116" s="80"/>
      <c r="G116" s="80">
        <f t="shared" si="33"/>
        <v>0</v>
      </c>
    </row>
    <row r="117" spans="1:7" x14ac:dyDescent="0.25">
      <c r="A117" s="84" t="s">
        <v>318</v>
      </c>
      <c r="B117" s="80"/>
      <c r="C117" s="80"/>
      <c r="D117" s="159">
        <f t="shared" si="32"/>
        <v>0</v>
      </c>
      <c r="E117" s="80"/>
      <c r="F117" s="80"/>
      <c r="G117" s="80">
        <f t="shared" si="33"/>
        <v>0</v>
      </c>
    </row>
    <row r="118" spans="1:7" x14ac:dyDescent="0.25">
      <c r="A118" s="84" t="s">
        <v>319</v>
      </c>
      <c r="B118" s="80"/>
      <c r="C118" s="80"/>
      <c r="D118" s="159">
        <f t="shared" si="32"/>
        <v>0</v>
      </c>
      <c r="E118" s="80"/>
      <c r="F118" s="80"/>
      <c r="G118" s="80">
        <f t="shared" si="33"/>
        <v>0</v>
      </c>
    </row>
    <row r="119" spans="1:7" x14ac:dyDescent="0.25">
      <c r="A119" s="84" t="s">
        <v>320</v>
      </c>
      <c r="B119" s="80"/>
      <c r="C119" s="80"/>
      <c r="D119" s="159">
        <f t="shared" si="32"/>
        <v>0</v>
      </c>
      <c r="E119" s="80"/>
      <c r="F119" s="80"/>
      <c r="G119" s="80">
        <f t="shared" si="33"/>
        <v>0</v>
      </c>
    </row>
    <row r="120" spans="1:7" x14ac:dyDescent="0.25">
      <c r="A120" s="84" t="s">
        <v>321</v>
      </c>
      <c r="B120" s="80"/>
      <c r="C120" s="80"/>
      <c r="D120" s="159">
        <f t="shared" si="32"/>
        <v>0</v>
      </c>
      <c r="E120" s="80"/>
      <c r="F120" s="80"/>
      <c r="G120" s="80">
        <f t="shared" si="33"/>
        <v>0</v>
      </c>
    </row>
    <row r="121" spans="1:7" x14ac:dyDescent="0.25">
      <c r="A121" s="84" t="s">
        <v>322</v>
      </c>
      <c r="B121" s="80"/>
      <c r="C121" s="80"/>
      <c r="D121" s="159">
        <f t="shared" si="32"/>
        <v>0</v>
      </c>
      <c r="E121" s="80"/>
      <c r="F121" s="80"/>
      <c r="G121" s="80">
        <f t="shared" si="33"/>
        <v>0</v>
      </c>
    </row>
    <row r="122" spans="1:7" x14ac:dyDescent="0.25">
      <c r="A122" s="84" t="s">
        <v>323</v>
      </c>
      <c r="B122" s="80"/>
      <c r="C122" s="80"/>
      <c r="D122" s="159">
        <f t="shared" si="32"/>
        <v>0</v>
      </c>
      <c r="E122" s="80"/>
      <c r="F122" s="80"/>
      <c r="G122" s="80">
        <f t="shared" si="33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4">SUM(C124:C132)</f>
        <v>0</v>
      </c>
      <c r="D123" s="80">
        <f t="shared" si="34"/>
        <v>0</v>
      </c>
      <c r="E123" s="80">
        <f t="shared" si="34"/>
        <v>0</v>
      </c>
      <c r="F123" s="80">
        <f t="shared" si="34"/>
        <v>0</v>
      </c>
      <c r="G123" s="80">
        <f t="shared" si="34"/>
        <v>0</v>
      </c>
    </row>
    <row r="124" spans="1:7" x14ac:dyDescent="0.25">
      <c r="A124" s="84" t="s">
        <v>325</v>
      </c>
      <c r="B124" s="80"/>
      <c r="C124" s="80"/>
      <c r="D124" s="159">
        <f t="shared" ref="D124:D132" si="35">+B124+C124</f>
        <v>0</v>
      </c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159">
        <f t="shared" si="35"/>
        <v>0</v>
      </c>
      <c r="E125" s="80"/>
      <c r="F125" s="80"/>
      <c r="G125" s="80">
        <f t="shared" ref="G125:G132" si="36">D125-E125</f>
        <v>0</v>
      </c>
    </row>
    <row r="126" spans="1:7" x14ac:dyDescent="0.25">
      <c r="A126" s="84" t="s">
        <v>327</v>
      </c>
      <c r="B126" s="80"/>
      <c r="C126" s="80"/>
      <c r="D126" s="159">
        <f t="shared" si="35"/>
        <v>0</v>
      </c>
      <c r="E126" s="80"/>
      <c r="F126" s="80"/>
      <c r="G126" s="80">
        <f t="shared" si="36"/>
        <v>0</v>
      </c>
    </row>
    <row r="127" spans="1:7" x14ac:dyDescent="0.25">
      <c r="A127" s="84" t="s">
        <v>328</v>
      </c>
      <c r="B127" s="80"/>
      <c r="C127" s="80"/>
      <c r="D127" s="159">
        <f t="shared" si="35"/>
        <v>0</v>
      </c>
      <c r="E127" s="80"/>
      <c r="F127" s="80"/>
      <c r="G127" s="80">
        <f t="shared" si="36"/>
        <v>0</v>
      </c>
    </row>
    <row r="128" spans="1:7" x14ac:dyDescent="0.25">
      <c r="A128" s="84" t="s">
        <v>329</v>
      </c>
      <c r="B128" s="80"/>
      <c r="C128" s="80"/>
      <c r="D128" s="159">
        <f t="shared" si="35"/>
        <v>0</v>
      </c>
      <c r="E128" s="80"/>
      <c r="F128" s="80"/>
      <c r="G128" s="80">
        <f t="shared" si="36"/>
        <v>0</v>
      </c>
    </row>
    <row r="129" spans="1:7" x14ac:dyDescent="0.25">
      <c r="A129" s="84" t="s">
        <v>330</v>
      </c>
      <c r="B129" s="80"/>
      <c r="C129" s="80"/>
      <c r="D129" s="159">
        <f t="shared" si="35"/>
        <v>0</v>
      </c>
      <c r="E129" s="80"/>
      <c r="F129" s="80"/>
      <c r="G129" s="80">
        <f t="shared" si="36"/>
        <v>0</v>
      </c>
    </row>
    <row r="130" spans="1:7" x14ac:dyDescent="0.25">
      <c r="A130" s="84" t="s">
        <v>331</v>
      </c>
      <c r="B130" s="80"/>
      <c r="C130" s="80"/>
      <c r="D130" s="159">
        <f t="shared" si="35"/>
        <v>0</v>
      </c>
      <c r="E130" s="80"/>
      <c r="F130" s="80"/>
      <c r="G130" s="80">
        <f t="shared" si="36"/>
        <v>0</v>
      </c>
    </row>
    <row r="131" spans="1:7" x14ac:dyDescent="0.25">
      <c r="A131" s="84" t="s">
        <v>332</v>
      </c>
      <c r="B131" s="80"/>
      <c r="C131" s="80"/>
      <c r="D131" s="159">
        <f t="shared" si="35"/>
        <v>0</v>
      </c>
      <c r="E131" s="80"/>
      <c r="F131" s="80"/>
      <c r="G131" s="80">
        <f t="shared" si="36"/>
        <v>0</v>
      </c>
    </row>
    <row r="132" spans="1:7" x14ac:dyDescent="0.25">
      <c r="A132" s="84" t="s">
        <v>333</v>
      </c>
      <c r="B132" s="80"/>
      <c r="C132" s="80"/>
      <c r="D132" s="159">
        <f t="shared" si="35"/>
        <v>0</v>
      </c>
      <c r="E132" s="80"/>
      <c r="F132" s="80"/>
      <c r="G132" s="80">
        <f t="shared" si="36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7">SUM(C134:C136)</f>
        <v>0</v>
      </c>
      <c r="D133" s="80">
        <f t="shared" si="37"/>
        <v>0</v>
      </c>
      <c r="E133" s="80">
        <f t="shared" si="37"/>
        <v>0</v>
      </c>
      <c r="F133" s="80">
        <f t="shared" si="37"/>
        <v>0</v>
      </c>
      <c r="G133" s="80">
        <f t="shared" si="37"/>
        <v>0</v>
      </c>
    </row>
    <row r="134" spans="1:7" x14ac:dyDescent="0.25">
      <c r="A134" s="84" t="s">
        <v>335</v>
      </c>
      <c r="B134" s="80"/>
      <c r="C134" s="80"/>
      <c r="D134" s="159">
        <f t="shared" ref="D134:D136" si="38">+B134+C134</f>
        <v>0</v>
      </c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159">
        <f t="shared" si="38"/>
        <v>0</v>
      </c>
      <c r="E135" s="80"/>
      <c r="F135" s="80"/>
      <c r="G135" s="80">
        <f t="shared" ref="G135:G136" si="39">D135-E135</f>
        <v>0</v>
      </c>
    </row>
    <row r="136" spans="1:7" x14ac:dyDescent="0.25">
      <c r="A136" s="84" t="s">
        <v>337</v>
      </c>
      <c r="B136" s="80"/>
      <c r="C136" s="80"/>
      <c r="D136" s="159">
        <f t="shared" si="38"/>
        <v>0</v>
      </c>
      <c r="E136" s="80"/>
      <c r="F136" s="80"/>
      <c r="G136" s="80">
        <f t="shared" si="39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0">SUM(C138:C142,C144:C145)</f>
        <v>0</v>
      </c>
      <c r="D137" s="80">
        <f t="shared" si="40"/>
        <v>0</v>
      </c>
      <c r="E137" s="80">
        <f t="shared" si="40"/>
        <v>0</v>
      </c>
      <c r="F137" s="80">
        <f t="shared" si="40"/>
        <v>0</v>
      </c>
      <c r="G137" s="80">
        <f t="shared" si="40"/>
        <v>0</v>
      </c>
    </row>
    <row r="138" spans="1:7" x14ac:dyDescent="0.25">
      <c r="A138" s="84" t="s">
        <v>339</v>
      </c>
      <c r="B138" s="80"/>
      <c r="C138" s="80"/>
      <c r="D138" s="159">
        <f t="shared" ref="D138:D145" si="41">+B138+C138</f>
        <v>0</v>
      </c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159">
        <f t="shared" si="41"/>
        <v>0</v>
      </c>
      <c r="E139" s="80"/>
      <c r="F139" s="80"/>
      <c r="G139" s="80">
        <f t="shared" ref="G139:G145" si="42">D139-E139</f>
        <v>0</v>
      </c>
    </row>
    <row r="140" spans="1:7" x14ac:dyDescent="0.25">
      <c r="A140" s="84" t="s">
        <v>341</v>
      </c>
      <c r="B140" s="80"/>
      <c r="C140" s="80"/>
      <c r="D140" s="159">
        <f t="shared" si="41"/>
        <v>0</v>
      </c>
      <c r="E140" s="80"/>
      <c r="F140" s="80"/>
      <c r="G140" s="80">
        <f t="shared" si="42"/>
        <v>0</v>
      </c>
    </row>
    <row r="141" spans="1:7" x14ac:dyDescent="0.25">
      <c r="A141" s="84" t="s">
        <v>342</v>
      </c>
      <c r="B141" s="80"/>
      <c r="C141" s="80"/>
      <c r="D141" s="159">
        <f t="shared" si="41"/>
        <v>0</v>
      </c>
      <c r="E141" s="80"/>
      <c r="F141" s="80"/>
      <c r="G141" s="80">
        <f t="shared" si="42"/>
        <v>0</v>
      </c>
    </row>
    <row r="142" spans="1:7" x14ac:dyDescent="0.25">
      <c r="A142" s="84" t="s">
        <v>343</v>
      </c>
      <c r="B142" s="80"/>
      <c r="C142" s="80"/>
      <c r="D142" s="159">
        <f t="shared" si="41"/>
        <v>0</v>
      </c>
      <c r="E142" s="80"/>
      <c r="F142" s="80"/>
      <c r="G142" s="80">
        <f t="shared" si="42"/>
        <v>0</v>
      </c>
    </row>
    <row r="143" spans="1:7" x14ac:dyDescent="0.25">
      <c r="A143" s="84" t="s">
        <v>3301</v>
      </c>
      <c r="B143" s="80"/>
      <c r="C143" s="80"/>
      <c r="D143" s="159">
        <f t="shared" si="41"/>
        <v>0</v>
      </c>
      <c r="E143" s="80"/>
      <c r="F143" s="80"/>
      <c r="G143" s="80">
        <f t="shared" si="42"/>
        <v>0</v>
      </c>
    </row>
    <row r="144" spans="1:7" x14ac:dyDescent="0.25">
      <c r="A144" s="84" t="s">
        <v>345</v>
      </c>
      <c r="B144" s="80"/>
      <c r="C144" s="80"/>
      <c r="D144" s="159">
        <f t="shared" si="41"/>
        <v>0</v>
      </c>
      <c r="E144" s="80"/>
      <c r="F144" s="80"/>
      <c r="G144" s="80">
        <f t="shared" si="42"/>
        <v>0</v>
      </c>
    </row>
    <row r="145" spans="1:7" x14ac:dyDescent="0.25">
      <c r="A145" s="84" t="s">
        <v>346</v>
      </c>
      <c r="B145" s="80"/>
      <c r="C145" s="80"/>
      <c r="D145" s="159">
        <f t="shared" si="41"/>
        <v>0</v>
      </c>
      <c r="E145" s="80"/>
      <c r="F145" s="80"/>
      <c r="G145" s="80">
        <f t="shared" si="42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43">SUM(C147:C149)</f>
        <v>0</v>
      </c>
      <c r="D146" s="80">
        <f t="shared" si="43"/>
        <v>0</v>
      </c>
      <c r="E146" s="80">
        <f t="shared" si="43"/>
        <v>0</v>
      </c>
      <c r="F146" s="80">
        <f t="shared" si="43"/>
        <v>0</v>
      </c>
      <c r="G146" s="80">
        <f t="shared" si="43"/>
        <v>0</v>
      </c>
    </row>
    <row r="147" spans="1:7" x14ac:dyDescent="0.25">
      <c r="A147" s="84" t="s">
        <v>348</v>
      </c>
      <c r="B147" s="80"/>
      <c r="C147" s="80"/>
      <c r="D147" s="159">
        <f t="shared" ref="D147:D149" si="44">+B147+C147</f>
        <v>0</v>
      </c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159">
        <f t="shared" si="44"/>
        <v>0</v>
      </c>
      <c r="E148" s="80"/>
      <c r="F148" s="80"/>
      <c r="G148" s="80">
        <f t="shared" ref="G148:G149" si="45">D148-E148</f>
        <v>0</v>
      </c>
    </row>
    <row r="149" spans="1:7" x14ac:dyDescent="0.25">
      <c r="A149" s="84" t="s">
        <v>350</v>
      </c>
      <c r="B149" s="80"/>
      <c r="C149" s="80"/>
      <c r="D149" s="159">
        <f t="shared" si="44"/>
        <v>0</v>
      </c>
      <c r="E149" s="80"/>
      <c r="F149" s="80"/>
      <c r="G149" s="80">
        <f t="shared" si="4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6">SUM(C151:C157)</f>
        <v>0</v>
      </c>
      <c r="D150" s="80">
        <f t="shared" si="46"/>
        <v>0</v>
      </c>
      <c r="E150" s="80">
        <f t="shared" si="46"/>
        <v>0</v>
      </c>
      <c r="F150" s="80">
        <f t="shared" si="46"/>
        <v>0</v>
      </c>
      <c r="G150" s="80">
        <f t="shared" si="46"/>
        <v>0</v>
      </c>
    </row>
    <row r="151" spans="1:7" x14ac:dyDescent="0.25">
      <c r="A151" s="84" t="s">
        <v>352</v>
      </c>
      <c r="B151" s="80"/>
      <c r="C151" s="80"/>
      <c r="D151" s="159">
        <f t="shared" ref="D151:D157" si="47">+B151+C151</f>
        <v>0</v>
      </c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159">
        <f t="shared" si="47"/>
        <v>0</v>
      </c>
      <c r="E152" s="80"/>
      <c r="F152" s="80"/>
      <c r="G152" s="80">
        <f t="shared" ref="G152:G157" si="48">D152-E152</f>
        <v>0</v>
      </c>
    </row>
    <row r="153" spans="1:7" x14ac:dyDescent="0.25">
      <c r="A153" s="84" t="s">
        <v>354</v>
      </c>
      <c r="B153" s="80"/>
      <c r="C153" s="80"/>
      <c r="D153" s="159">
        <f t="shared" si="47"/>
        <v>0</v>
      </c>
      <c r="E153" s="80"/>
      <c r="F153" s="80"/>
      <c r="G153" s="80">
        <f t="shared" si="48"/>
        <v>0</v>
      </c>
    </row>
    <row r="154" spans="1:7" x14ac:dyDescent="0.25">
      <c r="A154" s="42" t="s">
        <v>355</v>
      </c>
      <c r="B154" s="80"/>
      <c r="C154" s="80"/>
      <c r="D154" s="159">
        <f t="shared" si="47"/>
        <v>0</v>
      </c>
      <c r="E154" s="80"/>
      <c r="F154" s="80"/>
      <c r="G154" s="80">
        <f t="shared" si="48"/>
        <v>0</v>
      </c>
    </row>
    <row r="155" spans="1:7" x14ac:dyDescent="0.25">
      <c r="A155" s="84" t="s">
        <v>356</v>
      </c>
      <c r="B155" s="80"/>
      <c r="C155" s="80"/>
      <c r="D155" s="159">
        <f t="shared" si="47"/>
        <v>0</v>
      </c>
      <c r="E155" s="80"/>
      <c r="F155" s="80"/>
      <c r="G155" s="80">
        <f t="shared" si="48"/>
        <v>0</v>
      </c>
    </row>
    <row r="156" spans="1:7" x14ac:dyDescent="0.25">
      <c r="A156" s="84" t="s">
        <v>357</v>
      </c>
      <c r="B156" s="80"/>
      <c r="C156" s="80"/>
      <c r="D156" s="159">
        <f t="shared" si="47"/>
        <v>0</v>
      </c>
      <c r="E156" s="80"/>
      <c r="F156" s="80"/>
      <c r="G156" s="80">
        <f t="shared" si="48"/>
        <v>0</v>
      </c>
    </row>
    <row r="157" spans="1:7" x14ac:dyDescent="0.25">
      <c r="A157" s="84" t="s">
        <v>358</v>
      </c>
      <c r="B157" s="80"/>
      <c r="C157" s="80"/>
      <c r="D157" s="159">
        <f t="shared" si="47"/>
        <v>0</v>
      </c>
      <c r="E157" s="80"/>
      <c r="F157" s="80"/>
      <c r="G157" s="80">
        <f t="shared" si="4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18049971.32</v>
      </c>
      <c r="C159" s="79">
        <f t="shared" ref="C159:G159" si="49">C9+C84</f>
        <v>0</v>
      </c>
      <c r="D159" s="79">
        <f t="shared" si="49"/>
        <v>18049971.320000004</v>
      </c>
      <c r="E159" s="79">
        <f t="shared" si="49"/>
        <v>6778084.29</v>
      </c>
      <c r="F159" s="79">
        <f t="shared" si="49"/>
        <v>4633975.8599999994</v>
      </c>
      <c r="G159" s="79">
        <f t="shared" si="49"/>
        <v>11271887.030000003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17382613.719999999</v>
      </c>
      <c r="Q2" s="18">
        <f>'Formato 6 a)'!C9</f>
        <v>0</v>
      </c>
      <c r="R2" s="18">
        <f>'Formato 6 a)'!D9</f>
        <v>17382613.720000003</v>
      </c>
      <c r="S2" s="18">
        <f>'Formato 6 a)'!E9</f>
        <v>6778084.29</v>
      </c>
      <c r="T2" s="18">
        <f>'Formato 6 a)'!F9</f>
        <v>4633975.8599999994</v>
      </c>
      <c r="U2" s="18">
        <f>'Formato 6 a)'!G9</f>
        <v>10604529.430000003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9097229.7599999998</v>
      </c>
      <c r="Q3" s="18">
        <f>'Formato 6 a)'!C10</f>
        <v>17815.82</v>
      </c>
      <c r="R3" s="18">
        <f>'Formato 6 a)'!D10</f>
        <v>9115045.5800000019</v>
      </c>
      <c r="S3" s="18">
        <f>'Formato 6 a)'!E10</f>
        <v>3912354.69</v>
      </c>
      <c r="T3" s="18">
        <f>'Formato 6 a)'!F10</f>
        <v>3776848.9799999995</v>
      </c>
      <c r="U3" s="18">
        <f>'Formato 6 a)'!G10</f>
        <v>5202690.8900000015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4219467.6100000003</v>
      </c>
      <c r="Q4" s="18">
        <f>'Formato 6 a)'!C11</f>
        <v>14244.48</v>
      </c>
      <c r="R4" s="18">
        <f>'Formato 6 a)'!D11</f>
        <v>4233712.0900000008</v>
      </c>
      <c r="S4" s="18">
        <f>'Formato 6 a)'!E11</f>
        <v>2037511.95</v>
      </c>
      <c r="T4" s="18">
        <f>'Formato 6 a)'!F11</f>
        <v>2037511.95</v>
      </c>
      <c r="U4" s="18">
        <f>'Formato 6 a)'!G11</f>
        <v>2196200.1400000006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532447.96</v>
      </c>
      <c r="Q5" s="18">
        <f>'Formato 6 a)'!C12</f>
        <v>1.76</v>
      </c>
      <c r="R5" s="18">
        <f>'Formato 6 a)'!D12</f>
        <v>532449.72</v>
      </c>
      <c r="S5" s="18">
        <f>'Formato 6 a)'!E12</f>
        <v>436898.48</v>
      </c>
      <c r="T5" s="18">
        <f>'Formato 6 a)'!F12</f>
        <v>436898.48</v>
      </c>
      <c r="U5" s="18">
        <f>'Formato 6 a)'!G12</f>
        <v>95551.239999999991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1063844.72</v>
      </c>
      <c r="Q6" s="18">
        <f>'Formato 6 a)'!C13</f>
        <v>1791.23</v>
      </c>
      <c r="R6" s="18">
        <f>'Formato 6 a)'!D13</f>
        <v>1065635.95</v>
      </c>
      <c r="S6" s="18">
        <f>'Formato 6 a)'!E13</f>
        <v>244641.67</v>
      </c>
      <c r="T6" s="18">
        <f>'Formato 6 a)'!F13</f>
        <v>244641.67</v>
      </c>
      <c r="U6" s="18">
        <f>'Formato 6 a)'!G13</f>
        <v>820994.27999999991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1047519.2</v>
      </c>
      <c r="Q7" s="18">
        <f>'Formato 6 a)'!C14</f>
        <v>0</v>
      </c>
      <c r="R7" s="18">
        <f>'Formato 6 a)'!D14</f>
        <v>1047519.2</v>
      </c>
      <c r="S7" s="18">
        <f>'Formato 6 a)'!E14</f>
        <v>423836.28</v>
      </c>
      <c r="T7" s="18">
        <f>'Formato 6 a)'!F14</f>
        <v>423125.55</v>
      </c>
      <c r="U7" s="18">
        <f>'Formato 6 a)'!G14</f>
        <v>623682.91999999993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1390056.74</v>
      </c>
      <c r="Q8" s="18">
        <f>'Formato 6 a)'!C15</f>
        <v>-1071.2</v>
      </c>
      <c r="R8" s="18">
        <f>'Formato 6 a)'!D15</f>
        <v>1388985.54</v>
      </c>
      <c r="S8" s="18">
        <f>'Formato 6 a)'!E15</f>
        <v>364372.17</v>
      </c>
      <c r="T8" s="18">
        <f>'Formato 6 a)'!F15</f>
        <v>229577.19</v>
      </c>
      <c r="U8" s="18">
        <f>'Formato 6 a)'!G15</f>
        <v>1024613.3700000001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843893.53</v>
      </c>
      <c r="Q10" s="18">
        <f>'Formato 6 a)'!C17</f>
        <v>2849.55</v>
      </c>
      <c r="R10" s="18">
        <f>'Formato 6 a)'!D17</f>
        <v>846743.08000000007</v>
      </c>
      <c r="S10" s="18">
        <f>'Formato 6 a)'!E17</f>
        <v>405094.14</v>
      </c>
      <c r="T10" s="18">
        <f>'Formato 6 a)'!F17</f>
        <v>405094.14</v>
      </c>
      <c r="U10" s="18">
        <f>'Formato 6 a)'!G17</f>
        <v>441648.94000000006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2489860.0100000002</v>
      </c>
      <c r="Q11" s="18">
        <f>'Formato 6 a)'!C18</f>
        <v>-29815.82</v>
      </c>
      <c r="R11" s="18">
        <f>'Formato 6 a)'!D18</f>
        <v>2460044.19</v>
      </c>
      <c r="S11" s="18">
        <f>'Formato 6 a)'!E18</f>
        <v>910678.59</v>
      </c>
      <c r="T11" s="18">
        <f>'Formato 6 a)'!F18</f>
        <v>417234.41000000003</v>
      </c>
      <c r="U11" s="18">
        <f>'Formato 6 a)'!G18</f>
        <v>1549365.6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127986.64</v>
      </c>
      <c r="Q12" s="18">
        <f>'Formato 6 a)'!C19</f>
        <v>0</v>
      </c>
      <c r="R12" s="18">
        <f>'Formato 6 a)'!D19</f>
        <v>127986.64</v>
      </c>
      <c r="S12" s="18">
        <f>'Formato 6 a)'!E19</f>
        <v>55736.31</v>
      </c>
      <c r="T12" s="18">
        <f>'Formato 6 a)'!F19</f>
        <v>9764.7000000000007</v>
      </c>
      <c r="U12" s="18">
        <f>'Formato 6 a)'!G19</f>
        <v>72250.33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36256</v>
      </c>
      <c r="Q13" s="18">
        <f>'Formato 6 a)'!C20</f>
        <v>0</v>
      </c>
      <c r="R13" s="18">
        <f>'Formato 6 a)'!D20</f>
        <v>36256</v>
      </c>
      <c r="S13" s="18">
        <f>'Formato 6 a)'!E20</f>
        <v>11302.93</v>
      </c>
      <c r="T13" s="18">
        <f>'Formato 6 a)'!F20</f>
        <v>6056.71</v>
      </c>
      <c r="U13" s="18">
        <f>'Formato 6 a)'!G20</f>
        <v>24953.07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633441.76</v>
      </c>
      <c r="Q14" s="18">
        <f>'Formato 6 a)'!C21</f>
        <v>0</v>
      </c>
      <c r="R14" s="18">
        <f>'Formato 6 a)'!D21</f>
        <v>633441.76</v>
      </c>
      <c r="S14" s="18">
        <f>'Formato 6 a)'!E21</f>
        <v>237045</v>
      </c>
      <c r="T14" s="18">
        <f>'Formato 6 a)'!F21</f>
        <v>104630</v>
      </c>
      <c r="U14" s="18">
        <f>'Formato 6 a)'!G21</f>
        <v>396396.76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712059.6</v>
      </c>
      <c r="Q15" s="18">
        <f>'Formato 6 a)'!C22</f>
        <v>0</v>
      </c>
      <c r="R15" s="18">
        <f>'Formato 6 a)'!D22</f>
        <v>712059.6</v>
      </c>
      <c r="S15" s="18">
        <f>'Formato 6 a)'!E22</f>
        <v>228194.46</v>
      </c>
      <c r="T15" s="18">
        <f>'Formato 6 a)'!F22</f>
        <v>180905.61</v>
      </c>
      <c r="U15" s="18">
        <f>'Formato 6 a)'!G22</f>
        <v>483865.14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2142.4</v>
      </c>
      <c r="Q16" s="18">
        <f>'Formato 6 a)'!C23</f>
        <v>0</v>
      </c>
      <c r="R16" s="18">
        <f>'Formato 6 a)'!D23</f>
        <v>2142.4</v>
      </c>
      <c r="S16" s="18">
        <f>'Formato 6 a)'!E23</f>
        <v>0</v>
      </c>
      <c r="T16" s="18">
        <f>'Formato 6 a)'!F23</f>
        <v>0</v>
      </c>
      <c r="U16" s="18">
        <f>'Formato 6 a)'!G23</f>
        <v>2142.4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588677.5</v>
      </c>
      <c r="Q17" s="18">
        <f>'Formato 6 a)'!C24</f>
        <v>0</v>
      </c>
      <c r="R17" s="18">
        <f>'Formato 6 a)'!D24</f>
        <v>588677.5</v>
      </c>
      <c r="S17" s="18">
        <f>'Formato 6 a)'!E24</f>
        <v>233215.07</v>
      </c>
      <c r="T17" s="18">
        <f>'Formato 6 a)'!F24</f>
        <v>63111.08</v>
      </c>
      <c r="U17" s="18">
        <f>'Formato 6 a)'!G24</f>
        <v>355462.43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110869.2</v>
      </c>
      <c r="Q18" s="18">
        <f>'Formato 6 a)'!C25</f>
        <v>0</v>
      </c>
      <c r="R18" s="18">
        <f>'Formato 6 a)'!D25</f>
        <v>110869.2</v>
      </c>
      <c r="S18" s="18">
        <f>'Formato 6 a)'!E25</f>
        <v>26792.97</v>
      </c>
      <c r="T18" s="18">
        <f>'Formato 6 a)'!F25</f>
        <v>5538.28</v>
      </c>
      <c r="U18" s="18">
        <f>'Formato 6 a)'!G25</f>
        <v>84076.23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278426.90999999997</v>
      </c>
      <c r="Q20" s="18">
        <f>'Formato 6 a)'!C27</f>
        <v>-29815.82</v>
      </c>
      <c r="R20" s="18">
        <f>'Formato 6 a)'!D27</f>
        <v>248611.08999999997</v>
      </c>
      <c r="S20" s="18">
        <f>'Formato 6 a)'!E27</f>
        <v>118391.85</v>
      </c>
      <c r="T20" s="18">
        <f>'Formato 6 a)'!F27</f>
        <v>47228.03</v>
      </c>
      <c r="U20" s="18">
        <f>'Formato 6 a)'!G27</f>
        <v>130219.23999999996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5064951.45</v>
      </c>
      <c r="Q21" s="18">
        <f>'Formato 6 a)'!C28</f>
        <v>0</v>
      </c>
      <c r="R21" s="18">
        <f>'Formato 6 a)'!D28</f>
        <v>5064951.45</v>
      </c>
      <c r="S21" s="18">
        <f>'Formato 6 a)'!E28</f>
        <v>1846407.37</v>
      </c>
      <c r="T21" s="18">
        <f>'Formato 6 a)'!F28</f>
        <v>338489.35000000003</v>
      </c>
      <c r="U21" s="18">
        <f>'Formato 6 a)'!G28</f>
        <v>3218544.0800000005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2608201.7200000002</v>
      </c>
      <c r="Q22" s="18">
        <f>'Formato 6 a)'!C29</f>
        <v>0</v>
      </c>
      <c r="R22" s="18">
        <f>'Formato 6 a)'!D29</f>
        <v>2608201.7200000002</v>
      </c>
      <c r="S22" s="18">
        <f>'Formato 6 a)'!E29</f>
        <v>1250444.3899999999</v>
      </c>
      <c r="T22" s="18">
        <f>'Formato 6 a)'!F29</f>
        <v>167420.04999999999</v>
      </c>
      <c r="U22" s="18">
        <f>'Formato 6 a)'!G29</f>
        <v>1357757.3300000003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49060.959999999999</v>
      </c>
      <c r="Q23" s="18">
        <f>'Formato 6 a)'!C30</f>
        <v>0</v>
      </c>
      <c r="R23" s="18">
        <f>'Formato 6 a)'!D30</f>
        <v>49060.959999999999</v>
      </c>
      <c r="S23" s="18">
        <f>'Formato 6 a)'!E30</f>
        <v>5017.25</v>
      </c>
      <c r="T23" s="18">
        <f>'Formato 6 a)'!F30</f>
        <v>5017.25</v>
      </c>
      <c r="U23" s="18">
        <f>'Formato 6 a)'!G30</f>
        <v>44043.71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597593.63</v>
      </c>
      <c r="Q24" s="18">
        <f>'Formato 6 a)'!C31</f>
        <v>0</v>
      </c>
      <c r="R24" s="18">
        <f>'Formato 6 a)'!D31</f>
        <v>597593.63</v>
      </c>
      <c r="S24" s="18">
        <f>'Formato 6 a)'!E31</f>
        <v>101337.34</v>
      </c>
      <c r="T24" s="18">
        <f>'Formato 6 a)'!F31</f>
        <v>95437.34</v>
      </c>
      <c r="U24" s="18">
        <f>'Formato 6 a)'!G31</f>
        <v>496256.29000000004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32598.26</v>
      </c>
      <c r="Q25" s="18">
        <f>'Formato 6 a)'!C32</f>
        <v>0</v>
      </c>
      <c r="R25" s="18">
        <f>'Formato 6 a)'!D32</f>
        <v>32598.26</v>
      </c>
      <c r="S25" s="18">
        <f>'Formato 6 a)'!E32</f>
        <v>20066.23</v>
      </c>
      <c r="T25" s="18">
        <f>'Formato 6 a)'!F32</f>
        <v>5873.61</v>
      </c>
      <c r="U25" s="18">
        <f>'Formato 6 a)'!G32</f>
        <v>12532.029999999999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626175.73</v>
      </c>
      <c r="Q26" s="18">
        <f>'Formato 6 a)'!C33</f>
        <v>0</v>
      </c>
      <c r="R26" s="18">
        <f>'Formato 6 a)'!D33</f>
        <v>626175.73</v>
      </c>
      <c r="S26" s="18">
        <f>'Formato 6 a)'!E33</f>
        <v>121985.07</v>
      </c>
      <c r="T26" s="18">
        <f>'Formato 6 a)'!F33</f>
        <v>47564.69</v>
      </c>
      <c r="U26" s="18">
        <f>'Formato 6 a)'!G33</f>
        <v>504190.66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123248.15</v>
      </c>
      <c r="Q27" s="18">
        <f>'Formato 6 a)'!C34</f>
        <v>0</v>
      </c>
      <c r="R27" s="18">
        <f>'Formato 6 a)'!D34</f>
        <v>123248.15</v>
      </c>
      <c r="S27" s="18">
        <f>'Formato 6 a)'!E34</f>
        <v>34097</v>
      </c>
      <c r="T27" s="18">
        <f>'Formato 6 a)'!F34</f>
        <v>7985</v>
      </c>
      <c r="U27" s="18">
        <f>'Formato 6 a)'!G34</f>
        <v>89151.15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6528.55</v>
      </c>
      <c r="Q28" s="18">
        <f>'Formato 6 a)'!C35</f>
        <v>0</v>
      </c>
      <c r="R28" s="18">
        <f>'Formato 6 a)'!D35</f>
        <v>6528.55</v>
      </c>
      <c r="S28" s="18">
        <f>'Formato 6 a)'!E35</f>
        <v>577.26</v>
      </c>
      <c r="T28" s="18">
        <f>'Formato 6 a)'!F35</f>
        <v>577.26</v>
      </c>
      <c r="U28" s="18">
        <f>'Formato 6 a)'!G35</f>
        <v>5951.29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205794</v>
      </c>
      <c r="Q29" s="18">
        <f>'Formato 6 a)'!C36</f>
        <v>0</v>
      </c>
      <c r="R29" s="18">
        <f>'Formato 6 a)'!D36</f>
        <v>205794</v>
      </c>
      <c r="S29" s="18">
        <f>'Formato 6 a)'!E36</f>
        <v>9451.5</v>
      </c>
      <c r="T29" s="18">
        <f>'Formato 6 a)'!F36</f>
        <v>7259</v>
      </c>
      <c r="U29" s="18">
        <f>'Formato 6 a)'!G36</f>
        <v>196342.5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815750.45</v>
      </c>
      <c r="Q30" s="18">
        <f>'Formato 6 a)'!C37</f>
        <v>0</v>
      </c>
      <c r="R30" s="18">
        <f>'Formato 6 a)'!D37</f>
        <v>815750.45</v>
      </c>
      <c r="S30" s="18">
        <f>'Formato 6 a)'!E37</f>
        <v>303431.33</v>
      </c>
      <c r="T30" s="18">
        <f>'Formato 6 a)'!F37</f>
        <v>1355.15</v>
      </c>
      <c r="U30" s="18">
        <f>'Formato 6 a)'!G37</f>
        <v>512319.11999999994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355570.10000000003</v>
      </c>
      <c r="Q41" s="18">
        <f>'Formato 6 a)'!C48</f>
        <v>12000</v>
      </c>
      <c r="R41" s="18">
        <f>'Formato 6 a)'!D48</f>
        <v>367570.10000000003</v>
      </c>
      <c r="S41" s="18">
        <f>'Formato 6 a)'!E48</f>
        <v>108643.63999999998</v>
      </c>
      <c r="T41" s="18">
        <f>'Formato 6 a)'!F48</f>
        <v>101403.12</v>
      </c>
      <c r="U41" s="18">
        <f>'Formato 6 a)'!G48</f>
        <v>258926.46000000002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54117.02</v>
      </c>
      <c r="Q42" s="18">
        <f>'Formato 6 a)'!C49</f>
        <v>12000</v>
      </c>
      <c r="R42" s="18">
        <f>'Formato 6 a)'!D49</f>
        <v>66117.01999999999</v>
      </c>
      <c r="S42" s="18">
        <f>'Formato 6 a)'!E49</f>
        <v>37447.519999999997</v>
      </c>
      <c r="T42" s="18">
        <f>'Formato 6 a)'!F49</f>
        <v>30207</v>
      </c>
      <c r="U42" s="18">
        <f>'Formato 6 a)'!G49</f>
        <v>28669.499999999993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9434.7999999999993</v>
      </c>
      <c r="Q43" s="18">
        <f>'Formato 6 a)'!C50</f>
        <v>0</v>
      </c>
      <c r="R43" s="18">
        <f>'Formato 6 a)'!D50</f>
        <v>9434.7999999999993</v>
      </c>
      <c r="S43" s="18">
        <f>'Formato 6 a)'!E50</f>
        <v>0</v>
      </c>
      <c r="T43" s="18">
        <f>'Formato 6 a)'!F50</f>
        <v>0</v>
      </c>
      <c r="U43" s="18">
        <f>'Formato 6 a)'!G50</f>
        <v>9434.7999999999993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286105.21000000002</v>
      </c>
      <c r="Q47" s="18">
        <f>'Formato 6 a)'!C54</f>
        <v>0</v>
      </c>
      <c r="R47" s="18">
        <f>'Formato 6 a)'!D54</f>
        <v>286105.21000000002</v>
      </c>
      <c r="S47" s="18">
        <f>'Formato 6 a)'!E54</f>
        <v>71196.12</v>
      </c>
      <c r="T47" s="18">
        <f>'Formato 6 a)'!F54</f>
        <v>71196.12</v>
      </c>
      <c r="U47" s="18">
        <f>'Formato 6 a)'!G54</f>
        <v>214909.09000000003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5913.07</v>
      </c>
      <c r="Q50" s="18">
        <f>'Formato 6 a)'!C57</f>
        <v>0</v>
      </c>
      <c r="R50" s="18">
        <f>'Formato 6 a)'!D57</f>
        <v>5913.07</v>
      </c>
      <c r="S50" s="18">
        <f>'Formato 6 a)'!E57</f>
        <v>0</v>
      </c>
      <c r="T50" s="18">
        <f>'Formato 6 a)'!F57</f>
        <v>0</v>
      </c>
      <c r="U50" s="18">
        <f>'Formato 6 a)'!G57</f>
        <v>5913.07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375002.4</v>
      </c>
      <c r="Q51" s="18">
        <f>'Formato 6 a)'!C58</f>
        <v>0</v>
      </c>
      <c r="R51" s="18">
        <f>'Formato 6 a)'!D58</f>
        <v>375002.4</v>
      </c>
      <c r="S51" s="18">
        <f>'Formato 6 a)'!E58</f>
        <v>0</v>
      </c>
      <c r="T51" s="18">
        <f>'Formato 6 a)'!F58</f>
        <v>0</v>
      </c>
      <c r="U51" s="18">
        <f>'Formato 6 a)'!G58</f>
        <v>375002.4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375002.4</v>
      </c>
      <c r="Q52" s="18">
        <f>'Formato 6 a)'!C59</f>
        <v>0</v>
      </c>
      <c r="R52" s="18">
        <f>'Formato 6 a)'!D59</f>
        <v>375002.4</v>
      </c>
      <c r="S52" s="18">
        <f>'Formato 6 a)'!E59</f>
        <v>0</v>
      </c>
      <c r="T52" s="18">
        <f>'Formato 6 a)'!F59</f>
        <v>0</v>
      </c>
      <c r="U52" s="18">
        <f>'Formato 6 a)'!G59</f>
        <v>375002.4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667357.6</v>
      </c>
      <c r="Q76">
        <f>'Formato 6 a)'!C84</f>
        <v>0</v>
      </c>
      <c r="R76">
        <f>'Formato 6 a)'!D84</f>
        <v>667357.6</v>
      </c>
      <c r="S76">
        <f>'Formato 6 a)'!E84</f>
        <v>0</v>
      </c>
      <c r="T76">
        <f>'Formato 6 a)'!F84</f>
        <v>0</v>
      </c>
      <c r="U76">
        <f>'Formato 6 a)'!G84</f>
        <v>667357.6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667357.6</v>
      </c>
      <c r="Q95">
        <f>'Formato 6 a)'!C103</f>
        <v>0</v>
      </c>
      <c r="R95">
        <f>'Formato 6 a)'!D103</f>
        <v>667357.6</v>
      </c>
      <c r="S95">
        <f>'Formato 6 a)'!E103</f>
        <v>0</v>
      </c>
      <c r="T95">
        <f>'Formato 6 a)'!F103</f>
        <v>0</v>
      </c>
      <c r="U95">
        <f>'Formato 6 a)'!G103</f>
        <v>667357.6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667357.6</v>
      </c>
      <c r="Q104">
        <f>'Formato 6 a)'!C112</f>
        <v>0</v>
      </c>
      <c r="R104">
        <f>'Formato 6 a)'!D112</f>
        <v>667357.6</v>
      </c>
      <c r="S104">
        <f>'Formato 6 a)'!E112</f>
        <v>0</v>
      </c>
      <c r="T104">
        <f>'Formato 6 a)'!F112</f>
        <v>0</v>
      </c>
      <c r="U104">
        <f>'Formato 6 a)'!G112</f>
        <v>667357.6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18049971.32</v>
      </c>
      <c r="Q150">
        <f>'Formato 6 a)'!C159</f>
        <v>0</v>
      </c>
      <c r="R150">
        <f>'Formato 6 a)'!D159</f>
        <v>18049971.320000004</v>
      </c>
      <c r="S150">
        <f>'Formato 6 a)'!E159</f>
        <v>6778084.29</v>
      </c>
      <c r="T150">
        <f>'Formato 6 a)'!F159</f>
        <v>4633975.8599999994</v>
      </c>
      <c r="U150">
        <f>'Formato 6 a)'!G159</f>
        <v>11271887.030000003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7" t="s">
        <v>3290</v>
      </c>
      <c r="B1" s="187"/>
      <c r="C1" s="187"/>
      <c r="D1" s="187"/>
      <c r="E1" s="187"/>
      <c r="F1" s="187"/>
      <c r="G1" s="187"/>
    </row>
    <row r="2" spans="1:7" ht="14.25" x14ac:dyDescent="0.45">
      <c r="A2" s="168" t="str">
        <f>ENTE_PUBLICO_A</f>
        <v>SISTEMA DE AGUA POTABLE Y ALCANTARILLADO DE ROMITA, Gobierno del Estado de Guanajuato (a)</v>
      </c>
      <c r="B2" s="169"/>
      <c r="C2" s="169"/>
      <c r="D2" s="169"/>
      <c r="E2" s="169"/>
      <c r="F2" s="169"/>
      <c r="G2" s="170"/>
    </row>
    <row r="3" spans="1:7" x14ac:dyDescent="0.25">
      <c r="A3" s="171" t="s">
        <v>277</v>
      </c>
      <c r="B3" s="172"/>
      <c r="C3" s="172"/>
      <c r="D3" s="172"/>
      <c r="E3" s="172"/>
      <c r="F3" s="172"/>
      <c r="G3" s="173"/>
    </row>
    <row r="4" spans="1:7" x14ac:dyDescent="0.25">
      <c r="A4" s="171" t="s">
        <v>431</v>
      </c>
      <c r="B4" s="172"/>
      <c r="C4" s="172"/>
      <c r="D4" s="172"/>
      <c r="E4" s="172"/>
      <c r="F4" s="172"/>
      <c r="G4" s="173"/>
    </row>
    <row r="5" spans="1:7" ht="14.25" x14ac:dyDescent="0.45">
      <c r="A5" s="174" t="str">
        <f>TRIMESTRE</f>
        <v>Del 1 de enero al 30 de junio de 2019 (b)</v>
      </c>
      <c r="B5" s="175"/>
      <c r="C5" s="175"/>
      <c r="D5" s="175"/>
      <c r="E5" s="175"/>
      <c r="F5" s="175"/>
      <c r="G5" s="176"/>
    </row>
    <row r="6" spans="1:7" ht="14.25" x14ac:dyDescent="0.45">
      <c r="A6" s="177" t="s">
        <v>118</v>
      </c>
      <c r="B6" s="178"/>
      <c r="C6" s="178"/>
      <c r="D6" s="178"/>
      <c r="E6" s="178"/>
      <c r="F6" s="178"/>
      <c r="G6" s="179"/>
    </row>
    <row r="7" spans="1:7" x14ac:dyDescent="0.25">
      <c r="A7" s="183" t="s">
        <v>0</v>
      </c>
      <c r="B7" s="185" t="s">
        <v>279</v>
      </c>
      <c r="C7" s="185"/>
      <c r="D7" s="185"/>
      <c r="E7" s="185"/>
      <c r="F7" s="185"/>
      <c r="G7" s="189" t="s">
        <v>280</v>
      </c>
    </row>
    <row r="8" spans="1:7" ht="30" x14ac:dyDescent="0.25">
      <c r="A8" s="184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8"/>
    </row>
    <row r="9" spans="1:7" ht="14.25" x14ac:dyDescent="0.45">
      <c r="A9" s="52" t="s">
        <v>440</v>
      </c>
      <c r="B9" s="59">
        <f>SUM(B10:GASTO_NE_FIN_01)</f>
        <v>17382613.719999999</v>
      </c>
      <c r="C9" s="59">
        <f>SUM(C10:GASTO_NE_FIN_02)</f>
        <v>0</v>
      </c>
      <c r="D9" s="59">
        <f>SUM(D10:GASTO_NE_FIN_03)</f>
        <v>17382613.719999999</v>
      </c>
      <c r="E9" s="59">
        <f>SUM(E10:GASTO_NE_FIN_04)</f>
        <v>6778084.29</v>
      </c>
      <c r="F9" s="59">
        <f>SUM(F10:GASTO_NE_FIN_05)</f>
        <v>4633975.8600000003</v>
      </c>
      <c r="G9" s="59">
        <f>SUM(G10:GASTO_NE_FIN_06)</f>
        <v>10604529.43</v>
      </c>
    </row>
    <row r="10" spans="1:7" s="24" customFormat="1" x14ac:dyDescent="0.25">
      <c r="A10" s="144" t="s">
        <v>432</v>
      </c>
      <c r="B10" s="155">
        <v>17382613.719999999</v>
      </c>
      <c r="C10" s="60">
        <v>0</v>
      </c>
      <c r="D10" s="156">
        <f t="shared" ref="D10:D17" si="0">B10+C10</f>
        <v>17382613.719999999</v>
      </c>
      <c r="E10" s="155">
        <v>6778084.29</v>
      </c>
      <c r="F10" s="155">
        <v>4633975.8600000003</v>
      </c>
      <c r="G10" s="77">
        <f>D10-E10</f>
        <v>10604529.43</v>
      </c>
    </row>
    <row r="11" spans="1:7" s="24" customFormat="1" x14ac:dyDescent="0.25">
      <c r="A11" s="144" t="s">
        <v>433</v>
      </c>
      <c r="B11" s="60"/>
      <c r="C11" s="60"/>
      <c r="D11" s="156">
        <f t="shared" si="0"/>
        <v>0</v>
      </c>
      <c r="E11" s="60"/>
      <c r="F11" s="60"/>
      <c r="G11" s="77">
        <f t="shared" ref="G11:G17" si="1">D11-E11</f>
        <v>0</v>
      </c>
    </row>
    <row r="12" spans="1:7" s="24" customFormat="1" x14ac:dyDescent="0.25">
      <c r="A12" s="144" t="s">
        <v>434</v>
      </c>
      <c r="B12" s="60"/>
      <c r="C12" s="60"/>
      <c r="D12" s="156">
        <f t="shared" si="0"/>
        <v>0</v>
      </c>
      <c r="E12" s="60"/>
      <c r="F12" s="60"/>
      <c r="G12" s="77">
        <f t="shared" si="1"/>
        <v>0</v>
      </c>
    </row>
    <row r="13" spans="1:7" s="24" customFormat="1" x14ac:dyDescent="0.25">
      <c r="A13" s="144" t="s">
        <v>435</v>
      </c>
      <c r="B13" s="60"/>
      <c r="C13" s="60"/>
      <c r="D13" s="156">
        <f t="shared" si="0"/>
        <v>0</v>
      </c>
      <c r="E13" s="60"/>
      <c r="F13" s="60"/>
      <c r="G13" s="77">
        <f t="shared" si="1"/>
        <v>0</v>
      </c>
    </row>
    <row r="14" spans="1:7" s="24" customFormat="1" x14ac:dyDescent="0.25">
      <c r="A14" s="144" t="s">
        <v>436</v>
      </c>
      <c r="B14" s="60"/>
      <c r="C14" s="60"/>
      <c r="D14" s="156">
        <f t="shared" si="0"/>
        <v>0</v>
      </c>
      <c r="E14" s="60"/>
      <c r="F14" s="60"/>
      <c r="G14" s="77">
        <f t="shared" si="1"/>
        <v>0</v>
      </c>
    </row>
    <row r="15" spans="1:7" s="24" customFormat="1" x14ac:dyDescent="0.25">
      <c r="A15" s="144" t="s">
        <v>437</v>
      </c>
      <c r="B15" s="60"/>
      <c r="C15" s="60"/>
      <c r="D15" s="156">
        <f t="shared" si="0"/>
        <v>0</v>
      </c>
      <c r="E15" s="60"/>
      <c r="F15" s="60"/>
      <c r="G15" s="77">
        <f t="shared" si="1"/>
        <v>0</v>
      </c>
    </row>
    <row r="16" spans="1:7" s="24" customFormat="1" x14ac:dyDescent="0.25">
      <c r="A16" s="144" t="s">
        <v>438</v>
      </c>
      <c r="B16" s="60"/>
      <c r="C16" s="60"/>
      <c r="D16" s="156">
        <f t="shared" si="0"/>
        <v>0</v>
      </c>
      <c r="E16" s="60"/>
      <c r="F16" s="60"/>
      <c r="G16" s="77">
        <f t="shared" si="1"/>
        <v>0</v>
      </c>
    </row>
    <row r="17" spans="1:7" s="24" customFormat="1" x14ac:dyDescent="0.25">
      <c r="A17" s="144" t="s">
        <v>439</v>
      </c>
      <c r="B17" s="60"/>
      <c r="C17" s="60"/>
      <c r="D17" s="156">
        <f t="shared" si="0"/>
        <v>0</v>
      </c>
      <c r="E17" s="60"/>
      <c r="F17" s="60"/>
      <c r="G17" s="77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667357.6</v>
      </c>
      <c r="C19" s="61">
        <f>SUM(C20:GASTO_E_FIN_02)</f>
        <v>0</v>
      </c>
      <c r="D19" s="61">
        <f>SUM(D20:GASTO_E_FIN_03)</f>
        <v>667357.6</v>
      </c>
      <c r="E19" s="61">
        <f>SUM(E20:GASTO_E_FIN_04)</f>
        <v>0</v>
      </c>
      <c r="F19" s="61">
        <f>SUM(F20:GASTO_E_FIN_05)</f>
        <v>0</v>
      </c>
      <c r="G19" s="61">
        <f>SUM(G20:GASTO_E_FIN_06)</f>
        <v>667357.6</v>
      </c>
    </row>
    <row r="20" spans="1:7" s="24" customFormat="1" x14ac:dyDescent="0.25">
      <c r="A20" s="144" t="s">
        <v>432</v>
      </c>
      <c r="B20" s="155">
        <v>667357.6</v>
      </c>
      <c r="C20" s="60">
        <v>0</v>
      </c>
      <c r="D20" s="156">
        <f t="shared" ref="D20:D27" si="2">B20+C20</f>
        <v>667357.6</v>
      </c>
      <c r="E20" s="60">
        <v>0</v>
      </c>
      <c r="F20" s="60">
        <v>0</v>
      </c>
      <c r="G20" s="60">
        <f>D20-E20</f>
        <v>667357.6</v>
      </c>
    </row>
    <row r="21" spans="1:7" s="24" customFormat="1" x14ac:dyDescent="0.25">
      <c r="A21" s="144" t="s">
        <v>433</v>
      </c>
      <c r="B21" s="60"/>
      <c r="C21" s="60"/>
      <c r="D21" s="156">
        <f t="shared" si="2"/>
        <v>0</v>
      </c>
      <c r="E21" s="60"/>
      <c r="F21" s="60"/>
      <c r="G21" s="60">
        <f t="shared" ref="G21:G27" si="3">D21-E21</f>
        <v>0</v>
      </c>
    </row>
    <row r="22" spans="1:7" s="24" customFormat="1" x14ac:dyDescent="0.25">
      <c r="A22" s="144" t="s">
        <v>434</v>
      </c>
      <c r="B22" s="60"/>
      <c r="C22" s="60"/>
      <c r="D22" s="156">
        <f t="shared" si="2"/>
        <v>0</v>
      </c>
      <c r="E22" s="60"/>
      <c r="F22" s="60"/>
      <c r="G22" s="60">
        <f t="shared" si="3"/>
        <v>0</v>
      </c>
    </row>
    <row r="23" spans="1:7" s="24" customFormat="1" x14ac:dyDescent="0.25">
      <c r="A23" s="144" t="s">
        <v>435</v>
      </c>
      <c r="B23" s="60"/>
      <c r="C23" s="60"/>
      <c r="D23" s="156">
        <f t="shared" si="2"/>
        <v>0</v>
      </c>
      <c r="E23" s="60"/>
      <c r="F23" s="60"/>
      <c r="G23" s="60">
        <f t="shared" si="3"/>
        <v>0</v>
      </c>
    </row>
    <row r="24" spans="1:7" s="24" customFormat="1" x14ac:dyDescent="0.25">
      <c r="A24" s="144" t="s">
        <v>436</v>
      </c>
      <c r="B24" s="60"/>
      <c r="C24" s="60"/>
      <c r="D24" s="156">
        <f t="shared" si="2"/>
        <v>0</v>
      </c>
      <c r="E24" s="60"/>
      <c r="F24" s="60"/>
      <c r="G24" s="60">
        <f t="shared" si="3"/>
        <v>0</v>
      </c>
    </row>
    <row r="25" spans="1:7" s="24" customFormat="1" x14ac:dyDescent="0.25">
      <c r="A25" s="144" t="s">
        <v>437</v>
      </c>
      <c r="B25" s="60"/>
      <c r="C25" s="60"/>
      <c r="D25" s="156">
        <f t="shared" si="2"/>
        <v>0</v>
      </c>
      <c r="E25" s="60"/>
      <c r="F25" s="60"/>
      <c r="G25" s="60">
        <f t="shared" si="3"/>
        <v>0</v>
      </c>
    </row>
    <row r="26" spans="1:7" s="24" customFormat="1" x14ac:dyDescent="0.25">
      <c r="A26" s="144" t="s">
        <v>438</v>
      </c>
      <c r="B26" s="60"/>
      <c r="C26" s="60"/>
      <c r="D26" s="156">
        <f t="shared" si="2"/>
        <v>0</v>
      </c>
      <c r="E26" s="60"/>
      <c r="F26" s="60"/>
      <c r="G26" s="60">
        <f t="shared" si="3"/>
        <v>0</v>
      </c>
    </row>
    <row r="27" spans="1:7" s="24" customFormat="1" x14ac:dyDescent="0.25">
      <c r="A27" s="144" t="s">
        <v>439</v>
      </c>
      <c r="B27" s="60"/>
      <c r="C27" s="60"/>
      <c r="D27" s="156">
        <f t="shared" si="2"/>
        <v>0</v>
      </c>
      <c r="E27" s="60"/>
      <c r="F27" s="60"/>
      <c r="G27" s="60">
        <f t="shared" si="3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18049971.32</v>
      </c>
      <c r="C29" s="61">
        <f>GASTO_NE_T2+GASTO_E_T2</f>
        <v>0</v>
      </c>
      <c r="D29" s="61">
        <f>GASTO_NE_T3+GASTO_E_T3</f>
        <v>18049971.32</v>
      </c>
      <c r="E29" s="61">
        <f>GASTO_NE_T4+GASTO_E_T4</f>
        <v>6778084.29</v>
      </c>
      <c r="F29" s="61">
        <f>GASTO_NE_T5+GASTO_E_T5</f>
        <v>4633975.8600000003</v>
      </c>
      <c r="G29" s="61">
        <f>GASTO_NE_T6+GASTO_E_T6</f>
        <v>11271887.029999999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17382613.719999999</v>
      </c>
      <c r="Q2" s="18">
        <f>GASTO_NE_T2</f>
        <v>0</v>
      </c>
      <c r="R2" s="18">
        <f>GASTO_NE_T3</f>
        <v>17382613.719999999</v>
      </c>
      <c r="S2" s="18">
        <f>GASTO_NE_T4</f>
        <v>6778084.29</v>
      </c>
      <c r="T2" s="18">
        <f>GASTO_NE_T5</f>
        <v>4633975.8600000003</v>
      </c>
      <c r="U2" s="18">
        <f>GASTO_NE_T6</f>
        <v>10604529.43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667357.6</v>
      </c>
      <c r="Q3" s="18">
        <f>GASTO_E_T2</f>
        <v>0</v>
      </c>
      <c r="R3" s="18">
        <f>GASTO_E_T3</f>
        <v>667357.6</v>
      </c>
      <c r="S3" s="18">
        <f>GASTO_E_T4</f>
        <v>0</v>
      </c>
      <c r="T3" s="18">
        <f>GASTO_E_T5</f>
        <v>0</v>
      </c>
      <c r="U3" s="18">
        <f>GASTO_E_T6</f>
        <v>667357.6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18049971.32</v>
      </c>
      <c r="Q4" s="18">
        <f>TOTAL_E_T2</f>
        <v>0</v>
      </c>
      <c r="R4" s="18">
        <f>TOTAL_E_T3</f>
        <v>18049971.32</v>
      </c>
      <c r="S4" s="18">
        <f>TOTAL_E_T4</f>
        <v>6778084.29</v>
      </c>
      <c r="T4" s="18">
        <f>TOTAL_E_T5</f>
        <v>4633975.8600000003</v>
      </c>
      <c r="U4" s="18">
        <f>TOTAL_E_T6</f>
        <v>11271887.029999999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F26" sqref="F2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3" t="s">
        <v>3289</v>
      </c>
      <c r="B1" s="194"/>
      <c r="C1" s="194"/>
      <c r="D1" s="194"/>
      <c r="E1" s="194"/>
      <c r="F1" s="194"/>
      <c r="G1" s="194"/>
    </row>
    <row r="2" spans="1:7" ht="14.25" x14ac:dyDescent="0.45">
      <c r="A2" s="168" t="str">
        <f>ENTE_PUBLICO_A</f>
        <v>SISTEMA DE AGUA POTABLE Y ALCANTARILLADO DE ROMITA, Gobierno del Estado de Guanajuato (a)</v>
      </c>
      <c r="B2" s="169"/>
      <c r="C2" s="169"/>
      <c r="D2" s="169"/>
      <c r="E2" s="169"/>
      <c r="F2" s="169"/>
      <c r="G2" s="170"/>
    </row>
    <row r="3" spans="1:7" x14ac:dyDescent="0.25">
      <c r="A3" s="171" t="s">
        <v>396</v>
      </c>
      <c r="B3" s="172"/>
      <c r="C3" s="172"/>
      <c r="D3" s="172"/>
      <c r="E3" s="172"/>
      <c r="F3" s="172"/>
      <c r="G3" s="173"/>
    </row>
    <row r="4" spans="1:7" x14ac:dyDescent="0.25">
      <c r="A4" s="171" t="s">
        <v>397</v>
      </c>
      <c r="B4" s="172"/>
      <c r="C4" s="172"/>
      <c r="D4" s="172"/>
      <c r="E4" s="172"/>
      <c r="F4" s="172"/>
      <c r="G4" s="173"/>
    </row>
    <row r="5" spans="1:7" ht="14.25" x14ac:dyDescent="0.45">
      <c r="A5" s="174" t="str">
        <f>TRIMESTRE</f>
        <v>Del 1 de enero al 30 de junio de 2019 (b)</v>
      </c>
      <c r="B5" s="175"/>
      <c r="C5" s="175"/>
      <c r="D5" s="175"/>
      <c r="E5" s="175"/>
      <c r="F5" s="175"/>
      <c r="G5" s="176"/>
    </row>
    <row r="6" spans="1:7" ht="14.25" x14ac:dyDescent="0.45">
      <c r="A6" s="177" t="s">
        <v>118</v>
      </c>
      <c r="B6" s="178"/>
      <c r="C6" s="178"/>
      <c r="D6" s="178"/>
      <c r="E6" s="178"/>
      <c r="F6" s="178"/>
      <c r="G6" s="179"/>
    </row>
    <row r="7" spans="1:7" x14ac:dyDescent="0.25">
      <c r="A7" s="172" t="s">
        <v>0</v>
      </c>
      <c r="B7" s="177" t="s">
        <v>279</v>
      </c>
      <c r="C7" s="178"/>
      <c r="D7" s="178"/>
      <c r="E7" s="178"/>
      <c r="F7" s="179"/>
      <c r="G7" s="189" t="s">
        <v>3286</v>
      </c>
    </row>
    <row r="8" spans="1:7" ht="30.75" customHeight="1" x14ac:dyDescent="0.25">
      <c r="A8" s="172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8"/>
    </row>
    <row r="9" spans="1:7" ht="14.25" x14ac:dyDescent="0.45">
      <c r="A9" s="52" t="s">
        <v>363</v>
      </c>
      <c r="B9" s="70">
        <f>SUM(B10,B19,B27,B37)</f>
        <v>17382613.719999999</v>
      </c>
      <c r="C9" s="70">
        <f t="shared" ref="C9:G9" si="0">SUM(C10,C19,C27,C37)</f>
        <v>0</v>
      </c>
      <c r="D9" s="70">
        <f t="shared" si="0"/>
        <v>17382613.719999999</v>
      </c>
      <c r="E9" s="70">
        <f t="shared" si="0"/>
        <v>6778084.29</v>
      </c>
      <c r="F9" s="70">
        <f t="shared" si="0"/>
        <v>4633975.8600000003</v>
      </c>
      <c r="G9" s="70">
        <f t="shared" si="0"/>
        <v>10604529.43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161">
        <f t="shared" ref="D11:D18" si="2">B11+C11</f>
        <v>0</v>
      </c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161">
        <f t="shared" si="2"/>
        <v>0</v>
      </c>
      <c r="E12" s="72"/>
      <c r="F12" s="72"/>
      <c r="G12" s="72">
        <f t="shared" ref="G12:G18" si="3">D12-E12</f>
        <v>0</v>
      </c>
    </row>
    <row r="13" spans="1:7" x14ac:dyDescent="0.25">
      <c r="A13" s="63" t="s">
        <v>367</v>
      </c>
      <c r="B13" s="72"/>
      <c r="C13" s="72"/>
      <c r="D13" s="161">
        <f t="shared" si="2"/>
        <v>0</v>
      </c>
      <c r="E13" s="72"/>
      <c r="F13" s="72"/>
      <c r="G13" s="72">
        <f t="shared" si="3"/>
        <v>0</v>
      </c>
    </row>
    <row r="14" spans="1:7" x14ac:dyDescent="0.25">
      <c r="A14" s="63" t="s">
        <v>368</v>
      </c>
      <c r="B14" s="72"/>
      <c r="C14" s="72"/>
      <c r="D14" s="161">
        <f t="shared" si="2"/>
        <v>0</v>
      </c>
      <c r="E14" s="72"/>
      <c r="F14" s="72"/>
      <c r="G14" s="72">
        <f t="shared" si="3"/>
        <v>0</v>
      </c>
    </row>
    <row r="15" spans="1:7" x14ac:dyDescent="0.25">
      <c r="A15" s="63" t="s">
        <v>369</v>
      </c>
      <c r="B15" s="72"/>
      <c r="C15" s="72"/>
      <c r="D15" s="161">
        <f t="shared" si="2"/>
        <v>0</v>
      </c>
      <c r="E15" s="72"/>
      <c r="F15" s="72"/>
      <c r="G15" s="72">
        <f t="shared" si="3"/>
        <v>0</v>
      </c>
    </row>
    <row r="16" spans="1:7" x14ac:dyDescent="0.25">
      <c r="A16" s="63" t="s">
        <v>370</v>
      </c>
      <c r="B16" s="72"/>
      <c r="C16" s="72"/>
      <c r="D16" s="161">
        <f t="shared" si="2"/>
        <v>0</v>
      </c>
      <c r="E16" s="72"/>
      <c r="F16" s="72"/>
      <c r="G16" s="72">
        <f t="shared" si="3"/>
        <v>0</v>
      </c>
    </row>
    <row r="17" spans="1:7" x14ac:dyDescent="0.25">
      <c r="A17" s="63" t="s">
        <v>371</v>
      </c>
      <c r="B17" s="72"/>
      <c r="C17" s="72"/>
      <c r="D17" s="161">
        <f t="shared" si="2"/>
        <v>0</v>
      </c>
      <c r="E17" s="72"/>
      <c r="F17" s="72"/>
      <c r="G17" s="72">
        <f t="shared" si="3"/>
        <v>0</v>
      </c>
    </row>
    <row r="18" spans="1:7" x14ac:dyDescent="0.25">
      <c r="A18" s="63" t="s">
        <v>372</v>
      </c>
      <c r="B18" s="72"/>
      <c r="C18" s="72"/>
      <c r="D18" s="161">
        <f t="shared" si="2"/>
        <v>0</v>
      </c>
      <c r="E18" s="72"/>
      <c r="F18" s="72"/>
      <c r="G18" s="72">
        <f t="shared" si="3"/>
        <v>0</v>
      </c>
    </row>
    <row r="19" spans="1:7" ht="14.25" x14ac:dyDescent="0.45">
      <c r="A19" s="53" t="s">
        <v>373</v>
      </c>
      <c r="B19" s="71">
        <f>SUM(B20:B26)</f>
        <v>17382613.719999999</v>
      </c>
      <c r="C19" s="71">
        <f t="shared" ref="C19:F19" si="4">SUM(C20:C26)</f>
        <v>0</v>
      </c>
      <c r="D19" s="71">
        <f t="shared" si="4"/>
        <v>17382613.719999999</v>
      </c>
      <c r="E19" s="71">
        <f t="shared" si="4"/>
        <v>6778084.29</v>
      </c>
      <c r="F19" s="71">
        <f t="shared" si="4"/>
        <v>4633975.8600000003</v>
      </c>
      <c r="G19" s="71">
        <f>SUM(G20:G26)</f>
        <v>10604529.43</v>
      </c>
    </row>
    <row r="20" spans="1:7" x14ac:dyDescent="0.25">
      <c r="A20" s="63" t="s">
        <v>374</v>
      </c>
      <c r="B20" s="71"/>
      <c r="C20" s="71"/>
      <c r="D20" s="161">
        <f t="shared" ref="D20" si="5">B20+C20</f>
        <v>0</v>
      </c>
      <c r="E20" s="71"/>
      <c r="F20" s="71"/>
      <c r="G20" s="72">
        <f>D20-E20</f>
        <v>0</v>
      </c>
    </row>
    <row r="21" spans="1:7" x14ac:dyDescent="0.25">
      <c r="A21" s="63" t="s">
        <v>375</v>
      </c>
      <c r="B21" s="160">
        <v>17382613.719999999</v>
      </c>
      <c r="C21" s="71">
        <v>0</v>
      </c>
      <c r="D21" s="161">
        <f t="shared" ref="D21:D26" si="6">B21+C21</f>
        <v>17382613.719999999</v>
      </c>
      <c r="E21" s="160">
        <v>6778084.29</v>
      </c>
      <c r="F21" s="160">
        <v>4633975.8600000003</v>
      </c>
      <c r="G21" s="72">
        <f t="shared" ref="G21:G26" si="7">D21-E21</f>
        <v>10604529.43</v>
      </c>
    </row>
    <row r="22" spans="1:7" x14ac:dyDescent="0.25">
      <c r="A22" s="63" t="s">
        <v>376</v>
      </c>
      <c r="B22" s="71"/>
      <c r="C22" s="71"/>
      <c r="D22" s="161">
        <f t="shared" si="6"/>
        <v>0</v>
      </c>
      <c r="E22" s="71"/>
      <c r="F22" s="71"/>
      <c r="G22" s="72">
        <f t="shared" si="7"/>
        <v>0</v>
      </c>
    </row>
    <row r="23" spans="1:7" x14ac:dyDescent="0.25">
      <c r="A23" s="63" t="s">
        <v>377</v>
      </c>
      <c r="B23" s="71"/>
      <c r="C23" s="71"/>
      <c r="D23" s="161">
        <f t="shared" si="6"/>
        <v>0</v>
      </c>
      <c r="E23" s="71"/>
      <c r="F23" s="71"/>
      <c r="G23" s="72">
        <f t="shared" si="7"/>
        <v>0</v>
      </c>
    </row>
    <row r="24" spans="1:7" x14ac:dyDescent="0.25">
      <c r="A24" s="63" t="s">
        <v>378</v>
      </c>
      <c r="B24" s="71"/>
      <c r="C24" s="71"/>
      <c r="D24" s="161">
        <f t="shared" si="6"/>
        <v>0</v>
      </c>
      <c r="E24" s="71"/>
      <c r="F24" s="71"/>
      <c r="G24" s="72">
        <f t="shared" si="7"/>
        <v>0</v>
      </c>
    </row>
    <row r="25" spans="1:7" x14ac:dyDescent="0.25">
      <c r="A25" s="63" t="s">
        <v>379</v>
      </c>
      <c r="B25" s="71"/>
      <c r="C25" s="71"/>
      <c r="D25" s="161">
        <f t="shared" si="6"/>
        <v>0</v>
      </c>
      <c r="E25" s="71"/>
      <c r="F25" s="71"/>
      <c r="G25" s="72">
        <f t="shared" si="7"/>
        <v>0</v>
      </c>
    </row>
    <row r="26" spans="1:7" x14ac:dyDescent="0.25">
      <c r="A26" s="63" t="s">
        <v>380</v>
      </c>
      <c r="B26" s="71"/>
      <c r="C26" s="71"/>
      <c r="D26" s="161">
        <f t="shared" si="6"/>
        <v>0</v>
      </c>
      <c r="E26" s="71"/>
      <c r="F26" s="71"/>
      <c r="G26" s="72">
        <f t="shared" si="7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8">SUM(C28:C36)</f>
        <v>0</v>
      </c>
      <c r="D27" s="71">
        <f t="shared" si="8"/>
        <v>0</v>
      </c>
      <c r="E27" s="71">
        <f t="shared" si="8"/>
        <v>0</v>
      </c>
      <c r="F27" s="71">
        <f t="shared" si="8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161">
        <f t="shared" ref="D28:D36" si="9">B28+C28</f>
        <v>0</v>
      </c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161">
        <f t="shared" si="9"/>
        <v>0</v>
      </c>
      <c r="E29" s="71"/>
      <c r="F29" s="71"/>
      <c r="G29" s="72">
        <f t="shared" ref="G29:G36" si="10">D29-E29</f>
        <v>0</v>
      </c>
    </row>
    <row r="30" spans="1:7" x14ac:dyDescent="0.25">
      <c r="A30" s="63" t="s">
        <v>384</v>
      </c>
      <c r="B30" s="71"/>
      <c r="C30" s="71"/>
      <c r="D30" s="161">
        <f t="shared" si="9"/>
        <v>0</v>
      </c>
      <c r="E30" s="71"/>
      <c r="F30" s="71"/>
      <c r="G30" s="72">
        <f t="shared" si="10"/>
        <v>0</v>
      </c>
    </row>
    <row r="31" spans="1:7" x14ac:dyDescent="0.25">
      <c r="A31" s="63" t="s">
        <v>385</v>
      </c>
      <c r="B31" s="71"/>
      <c r="C31" s="71"/>
      <c r="D31" s="161">
        <f t="shared" si="9"/>
        <v>0</v>
      </c>
      <c r="E31" s="71"/>
      <c r="F31" s="71"/>
      <c r="G31" s="72">
        <f t="shared" si="10"/>
        <v>0</v>
      </c>
    </row>
    <row r="32" spans="1:7" x14ac:dyDescent="0.25">
      <c r="A32" s="63" t="s">
        <v>386</v>
      </c>
      <c r="B32" s="71"/>
      <c r="C32" s="71"/>
      <c r="D32" s="161">
        <f t="shared" si="9"/>
        <v>0</v>
      </c>
      <c r="E32" s="71"/>
      <c r="F32" s="71"/>
      <c r="G32" s="72">
        <f t="shared" si="10"/>
        <v>0</v>
      </c>
    </row>
    <row r="33" spans="1:7" x14ac:dyDescent="0.25">
      <c r="A33" s="63" t="s">
        <v>387</v>
      </c>
      <c r="B33" s="71"/>
      <c r="C33" s="71"/>
      <c r="D33" s="161">
        <f t="shared" si="9"/>
        <v>0</v>
      </c>
      <c r="E33" s="71"/>
      <c r="F33" s="71"/>
      <c r="G33" s="72">
        <f t="shared" si="10"/>
        <v>0</v>
      </c>
    </row>
    <row r="34" spans="1:7" x14ac:dyDescent="0.25">
      <c r="A34" s="63" t="s">
        <v>388</v>
      </c>
      <c r="B34" s="71"/>
      <c r="C34" s="71"/>
      <c r="D34" s="161">
        <f t="shared" si="9"/>
        <v>0</v>
      </c>
      <c r="E34" s="71"/>
      <c r="F34" s="71"/>
      <c r="G34" s="72">
        <f t="shared" si="10"/>
        <v>0</v>
      </c>
    </row>
    <row r="35" spans="1:7" x14ac:dyDescent="0.25">
      <c r="A35" s="63" t="s">
        <v>389</v>
      </c>
      <c r="B35" s="71"/>
      <c r="C35" s="71"/>
      <c r="D35" s="161">
        <f t="shared" si="9"/>
        <v>0</v>
      </c>
      <c r="E35" s="71"/>
      <c r="F35" s="71"/>
      <c r="G35" s="72">
        <f t="shared" si="10"/>
        <v>0</v>
      </c>
    </row>
    <row r="36" spans="1:7" x14ac:dyDescent="0.25">
      <c r="A36" s="63" t="s">
        <v>390</v>
      </c>
      <c r="B36" s="71"/>
      <c r="C36" s="71"/>
      <c r="D36" s="161">
        <f t="shared" si="9"/>
        <v>0</v>
      </c>
      <c r="E36" s="71"/>
      <c r="F36" s="71"/>
      <c r="G36" s="72">
        <f t="shared" si="10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11">SUM(C38:C41)</f>
        <v>0</v>
      </c>
      <c r="D37" s="71">
        <f t="shared" si="11"/>
        <v>0</v>
      </c>
      <c r="E37" s="71">
        <f t="shared" si="11"/>
        <v>0</v>
      </c>
      <c r="F37" s="71">
        <f t="shared" si="11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161">
        <f t="shared" ref="D38:D41" si="12">B38+C38</f>
        <v>0</v>
      </c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161">
        <f t="shared" si="12"/>
        <v>0</v>
      </c>
      <c r="E39" s="72"/>
      <c r="F39" s="72"/>
      <c r="G39" s="72">
        <f t="shared" ref="G39:G41" si="13">D39-E39</f>
        <v>0</v>
      </c>
    </row>
    <row r="40" spans="1:7" x14ac:dyDescent="0.25">
      <c r="A40" s="69" t="s">
        <v>393</v>
      </c>
      <c r="B40" s="72"/>
      <c r="C40" s="72"/>
      <c r="D40" s="161">
        <f t="shared" si="12"/>
        <v>0</v>
      </c>
      <c r="E40" s="72"/>
      <c r="F40" s="72"/>
      <c r="G40" s="72">
        <f t="shared" si="13"/>
        <v>0</v>
      </c>
    </row>
    <row r="41" spans="1:7" x14ac:dyDescent="0.25">
      <c r="A41" s="69" t="s">
        <v>394</v>
      </c>
      <c r="B41" s="72"/>
      <c r="C41" s="72"/>
      <c r="D41" s="161">
        <f t="shared" si="12"/>
        <v>0</v>
      </c>
      <c r="E41" s="72"/>
      <c r="F41" s="72"/>
      <c r="G41" s="72">
        <f t="shared" si="13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667357.6</v>
      </c>
      <c r="C43" s="73">
        <f t="shared" ref="C43:G43" si="14">SUM(C44,C53,C61,C71)</f>
        <v>0</v>
      </c>
      <c r="D43" s="73">
        <f t="shared" si="14"/>
        <v>667357.6</v>
      </c>
      <c r="E43" s="73">
        <f t="shared" si="14"/>
        <v>0</v>
      </c>
      <c r="F43" s="73">
        <f t="shared" si="14"/>
        <v>0</v>
      </c>
      <c r="G43" s="73">
        <f t="shared" si="14"/>
        <v>667357.6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5">SUM(C45:C52)</f>
        <v>0</v>
      </c>
      <c r="D44" s="72">
        <f t="shared" si="15"/>
        <v>0</v>
      </c>
      <c r="E44" s="72">
        <f t="shared" si="15"/>
        <v>0</v>
      </c>
      <c r="F44" s="72">
        <f t="shared" si="15"/>
        <v>0</v>
      </c>
      <c r="G44" s="72">
        <f t="shared" si="15"/>
        <v>0</v>
      </c>
    </row>
    <row r="45" spans="1:7" x14ac:dyDescent="0.25">
      <c r="A45" s="69" t="s">
        <v>365</v>
      </c>
      <c r="B45" s="72"/>
      <c r="C45" s="72"/>
      <c r="D45" s="161">
        <f t="shared" ref="D45:D52" si="16">B45+C45</f>
        <v>0</v>
      </c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161">
        <f t="shared" si="16"/>
        <v>0</v>
      </c>
      <c r="E46" s="72"/>
      <c r="F46" s="72"/>
      <c r="G46" s="72">
        <f t="shared" ref="G46:G52" si="17">D46-E46</f>
        <v>0</v>
      </c>
    </row>
    <row r="47" spans="1:7" x14ac:dyDescent="0.25">
      <c r="A47" s="69" t="s">
        <v>367</v>
      </c>
      <c r="B47" s="72"/>
      <c r="C47" s="72"/>
      <c r="D47" s="161">
        <f t="shared" si="16"/>
        <v>0</v>
      </c>
      <c r="E47" s="72"/>
      <c r="F47" s="72"/>
      <c r="G47" s="72">
        <f t="shared" si="17"/>
        <v>0</v>
      </c>
    </row>
    <row r="48" spans="1:7" x14ac:dyDescent="0.25">
      <c r="A48" s="69" t="s">
        <v>368</v>
      </c>
      <c r="B48" s="72"/>
      <c r="C48" s="72"/>
      <c r="D48" s="161">
        <f t="shared" si="16"/>
        <v>0</v>
      </c>
      <c r="E48" s="72"/>
      <c r="F48" s="72"/>
      <c r="G48" s="72">
        <f t="shared" si="17"/>
        <v>0</v>
      </c>
    </row>
    <row r="49" spans="1:7" x14ac:dyDescent="0.25">
      <c r="A49" s="69" t="s">
        <v>369</v>
      </c>
      <c r="B49" s="72"/>
      <c r="C49" s="72"/>
      <c r="D49" s="161">
        <f t="shared" si="16"/>
        <v>0</v>
      </c>
      <c r="E49" s="72"/>
      <c r="F49" s="72"/>
      <c r="G49" s="72">
        <f t="shared" si="17"/>
        <v>0</v>
      </c>
    </row>
    <row r="50" spans="1:7" x14ac:dyDescent="0.25">
      <c r="A50" s="69" t="s">
        <v>370</v>
      </c>
      <c r="B50" s="72"/>
      <c r="C50" s="72"/>
      <c r="D50" s="161">
        <f t="shared" si="16"/>
        <v>0</v>
      </c>
      <c r="E50" s="72"/>
      <c r="F50" s="72"/>
      <c r="G50" s="72">
        <f t="shared" si="17"/>
        <v>0</v>
      </c>
    </row>
    <row r="51" spans="1:7" x14ac:dyDescent="0.25">
      <c r="A51" s="69" t="s">
        <v>371</v>
      </c>
      <c r="B51" s="72"/>
      <c r="C51" s="72"/>
      <c r="D51" s="161">
        <f t="shared" si="16"/>
        <v>0</v>
      </c>
      <c r="E51" s="72"/>
      <c r="F51" s="72"/>
      <c r="G51" s="72">
        <f t="shared" si="17"/>
        <v>0</v>
      </c>
    </row>
    <row r="52" spans="1:7" x14ac:dyDescent="0.25">
      <c r="A52" s="69" t="s">
        <v>372</v>
      </c>
      <c r="B52" s="72"/>
      <c r="C52" s="72"/>
      <c r="D52" s="161">
        <f t="shared" si="16"/>
        <v>0</v>
      </c>
      <c r="E52" s="72"/>
      <c r="F52" s="72"/>
      <c r="G52" s="72">
        <f t="shared" si="17"/>
        <v>0</v>
      </c>
    </row>
    <row r="53" spans="1:7" x14ac:dyDescent="0.25">
      <c r="A53" s="53" t="s">
        <v>373</v>
      </c>
      <c r="B53" s="71">
        <f>SUM(B54:B60)</f>
        <v>667357.6</v>
      </c>
      <c r="C53" s="71">
        <f t="shared" ref="C53:G53" si="18">SUM(C54:C60)</f>
        <v>0</v>
      </c>
      <c r="D53" s="71">
        <f t="shared" si="18"/>
        <v>667357.6</v>
      </c>
      <c r="E53" s="71">
        <f t="shared" si="18"/>
        <v>0</v>
      </c>
      <c r="F53" s="71">
        <f t="shared" si="18"/>
        <v>0</v>
      </c>
      <c r="G53" s="71">
        <f t="shared" si="18"/>
        <v>667357.6</v>
      </c>
    </row>
    <row r="54" spans="1:7" x14ac:dyDescent="0.25">
      <c r="A54" s="69" t="s">
        <v>374</v>
      </c>
      <c r="B54" s="71"/>
      <c r="C54" s="71"/>
      <c r="D54" s="161">
        <f t="shared" ref="D54:D60" si="19">B54+C54</f>
        <v>0</v>
      </c>
      <c r="E54" s="71"/>
      <c r="F54" s="71"/>
      <c r="G54" s="72">
        <f>D54-E54</f>
        <v>0</v>
      </c>
    </row>
    <row r="55" spans="1:7" x14ac:dyDescent="0.25">
      <c r="A55" s="69" t="s">
        <v>375</v>
      </c>
      <c r="B55" s="160">
        <v>667357.6</v>
      </c>
      <c r="C55" s="71">
        <v>0</v>
      </c>
      <c r="D55" s="161">
        <f t="shared" si="19"/>
        <v>667357.6</v>
      </c>
      <c r="E55" s="71"/>
      <c r="F55" s="71"/>
      <c r="G55" s="72">
        <f t="shared" ref="G55:G60" si="20">D55-E55</f>
        <v>667357.6</v>
      </c>
    </row>
    <row r="56" spans="1:7" x14ac:dyDescent="0.25">
      <c r="A56" s="69" t="s">
        <v>376</v>
      </c>
      <c r="B56" s="71"/>
      <c r="C56" s="71"/>
      <c r="D56" s="161">
        <f t="shared" si="19"/>
        <v>0</v>
      </c>
      <c r="E56" s="71"/>
      <c r="F56" s="71"/>
      <c r="G56" s="72">
        <f t="shared" si="20"/>
        <v>0</v>
      </c>
    </row>
    <row r="57" spans="1:7" x14ac:dyDescent="0.25">
      <c r="A57" s="48" t="s">
        <v>377</v>
      </c>
      <c r="B57" s="71"/>
      <c r="C57" s="71"/>
      <c r="D57" s="161">
        <f t="shared" si="19"/>
        <v>0</v>
      </c>
      <c r="E57" s="71"/>
      <c r="F57" s="71"/>
      <c r="G57" s="72">
        <f t="shared" si="20"/>
        <v>0</v>
      </c>
    </row>
    <row r="58" spans="1:7" x14ac:dyDescent="0.25">
      <c r="A58" s="69" t="s">
        <v>378</v>
      </c>
      <c r="B58" s="71"/>
      <c r="C58" s="71"/>
      <c r="D58" s="161">
        <f t="shared" si="19"/>
        <v>0</v>
      </c>
      <c r="E58" s="71"/>
      <c r="F58" s="71"/>
      <c r="G58" s="72">
        <f t="shared" si="20"/>
        <v>0</v>
      </c>
    </row>
    <row r="59" spans="1:7" x14ac:dyDescent="0.25">
      <c r="A59" s="69" t="s">
        <v>379</v>
      </c>
      <c r="B59" s="71"/>
      <c r="C59" s="71"/>
      <c r="D59" s="161">
        <f t="shared" si="19"/>
        <v>0</v>
      </c>
      <c r="E59" s="71"/>
      <c r="F59" s="71"/>
      <c r="G59" s="72">
        <f t="shared" si="20"/>
        <v>0</v>
      </c>
    </row>
    <row r="60" spans="1:7" x14ac:dyDescent="0.25">
      <c r="A60" s="69" t="s">
        <v>380</v>
      </c>
      <c r="B60" s="71"/>
      <c r="C60" s="71"/>
      <c r="D60" s="161">
        <f t="shared" si="19"/>
        <v>0</v>
      </c>
      <c r="E60" s="71"/>
      <c r="F60" s="71"/>
      <c r="G60" s="72">
        <f t="shared" si="20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1">SUM(C62:C70)</f>
        <v>0</v>
      </c>
      <c r="D61" s="71">
        <f t="shared" si="21"/>
        <v>0</v>
      </c>
      <c r="E61" s="71">
        <f t="shared" si="21"/>
        <v>0</v>
      </c>
      <c r="F61" s="71">
        <f t="shared" si="21"/>
        <v>0</v>
      </c>
      <c r="G61" s="71">
        <f t="shared" si="21"/>
        <v>0</v>
      </c>
    </row>
    <row r="62" spans="1:7" x14ac:dyDescent="0.25">
      <c r="A62" s="69" t="s">
        <v>382</v>
      </c>
      <c r="B62" s="71"/>
      <c r="C62" s="71"/>
      <c r="D62" s="161">
        <f t="shared" ref="D62:D70" si="22">B62+C62</f>
        <v>0</v>
      </c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161">
        <f t="shared" si="22"/>
        <v>0</v>
      </c>
      <c r="E63" s="71"/>
      <c r="F63" s="71"/>
      <c r="G63" s="72">
        <f t="shared" ref="G63:G70" si="23">D63-E63</f>
        <v>0</v>
      </c>
    </row>
    <row r="64" spans="1:7" x14ac:dyDescent="0.25">
      <c r="A64" s="69" t="s">
        <v>384</v>
      </c>
      <c r="B64" s="71"/>
      <c r="C64" s="71"/>
      <c r="D64" s="161">
        <f t="shared" si="22"/>
        <v>0</v>
      </c>
      <c r="E64" s="71"/>
      <c r="F64" s="71"/>
      <c r="G64" s="72">
        <f t="shared" si="23"/>
        <v>0</v>
      </c>
    </row>
    <row r="65" spans="1:8" x14ac:dyDescent="0.25">
      <c r="A65" s="69" t="s">
        <v>385</v>
      </c>
      <c r="B65" s="71"/>
      <c r="C65" s="71"/>
      <c r="D65" s="161">
        <f t="shared" si="22"/>
        <v>0</v>
      </c>
      <c r="E65" s="71"/>
      <c r="F65" s="71"/>
      <c r="G65" s="72">
        <f t="shared" si="23"/>
        <v>0</v>
      </c>
    </row>
    <row r="66" spans="1:8" x14ac:dyDescent="0.25">
      <c r="A66" s="69" t="s">
        <v>386</v>
      </c>
      <c r="B66" s="71"/>
      <c r="C66" s="71"/>
      <c r="D66" s="161">
        <f t="shared" si="22"/>
        <v>0</v>
      </c>
      <c r="E66" s="71"/>
      <c r="F66" s="71"/>
      <c r="G66" s="72">
        <f t="shared" si="23"/>
        <v>0</v>
      </c>
    </row>
    <row r="67" spans="1:8" x14ac:dyDescent="0.25">
      <c r="A67" s="69" t="s">
        <v>387</v>
      </c>
      <c r="B67" s="71"/>
      <c r="C67" s="71"/>
      <c r="D67" s="161">
        <f t="shared" si="22"/>
        <v>0</v>
      </c>
      <c r="E67" s="71"/>
      <c r="F67" s="71"/>
      <c r="G67" s="72">
        <f t="shared" si="23"/>
        <v>0</v>
      </c>
    </row>
    <row r="68" spans="1:8" x14ac:dyDescent="0.25">
      <c r="A68" s="69" t="s">
        <v>388</v>
      </c>
      <c r="B68" s="71"/>
      <c r="C68" s="71"/>
      <c r="D68" s="161">
        <f t="shared" si="22"/>
        <v>0</v>
      </c>
      <c r="E68" s="71"/>
      <c r="F68" s="71"/>
      <c r="G68" s="72">
        <f t="shared" si="23"/>
        <v>0</v>
      </c>
    </row>
    <row r="69" spans="1:8" x14ac:dyDescent="0.25">
      <c r="A69" s="69" t="s">
        <v>389</v>
      </c>
      <c r="B69" s="71"/>
      <c r="C69" s="71"/>
      <c r="D69" s="161">
        <f t="shared" si="22"/>
        <v>0</v>
      </c>
      <c r="E69" s="71"/>
      <c r="F69" s="71"/>
      <c r="G69" s="72">
        <f t="shared" si="23"/>
        <v>0</v>
      </c>
    </row>
    <row r="70" spans="1:8" x14ac:dyDescent="0.25">
      <c r="A70" s="69" t="s">
        <v>390</v>
      </c>
      <c r="B70" s="71"/>
      <c r="C70" s="71"/>
      <c r="D70" s="161">
        <f t="shared" si="22"/>
        <v>0</v>
      </c>
      <c r="E70" s="71"/>
      <c r="F70" s="71"/>
      <c r="G70" s="72">
        <f t="shared" si="23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4">SUM(C72:C75)</f>
        <v>0</v>
      </c>
      <c r="D71" s="74">
        <f t="shared" si="24"/>
        <v>0</v>
      </c>
      <c r="E71" s="74">
        <f t="shared" si="24"/>
        <v>0</v>
      </c>
      <c r="F71" s="74">
        <f t="shared" si="24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161">
        <f t="shared" ref="D72:D75" si="25">B72+C72</f>
        <v>0</v>
      </c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161">
        <f t="shared" si="25"/>
        <v>0</v>
      </c>
      <c r="E73" s="71"/>
      <c r="F73" s="71"/>
      <c r="G73" s="72">
        <f t="shared" ref="G73:G75" si="26">D73-E73</f>
        <v>0</v>
      </c>
    </row>
    <row r="74" spans="1:8" x14ac:dyDescent="0.25">
      <c r="A74" s="69" t="s">
        <v>393</v>
      </c>
      <c r="B74" s="71"/>
      <c r="C74" s="71"/>
      <c r="D74" s="161">
        <f t="shared" si="25"/>
        <v>0</v>
      </c>
      <c r="E74" s="71"/>
      <c r="F74" s="71"/>
      <c r="G74" s="72">
        <f t="shared" si="26"/>
        <v>0</v>
      </c>
    </row>
    <row r="75" spans="1:8" x14ac:dyDescent="0.25">
      <c r="A75" s="69" t="s">
        <v>394</v>
      </c>
      <c r="B75" s="71"/>
      <c r="C75" s="71"/>
      <c r="D75" s="161">
        <f t="shared" si="25"/>
        <v>0</v>
      </c>
      <c r="E75" s="71"/>
      <c r="F75" s="71"/>
      <c r="G75" s="72">
        <f t="shared" si="26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18049971.32</v>
      </c>
      <c r="C77" s="73">
        <f t="shared" ref="C77:F77" si="27">C43+C9</f>
        <v>0</v>
      </c>
      <c r="D77" s="73">
        <f t="shared" si="27"/>
        <v>18049971.32</v>
      </c>
      <c r="E77" s="73">
        <f t="shared" si="27"/>
        <v>6778084.29</v>
      </c>
      <c r="F77" s="73">
        <f t="shared" si="27"/>
        <v>4633975.8600000003</v>
      </c>
      <c r="G77" s="73">
        <f>G43+G9</f>
        <v>11271887.029999999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17382613.719999999</v>
      </c>
      <c r="Q2" s="18">
        <f>'Formato 6 c)'!C9</f>
        <v>0</v>
      </c>
      <c r="R2" s="18">
        <f>'Formato 6 c)'!D9</f>
        <v>17382613.719999999</v>
      </c>
      <c r="S2" s="18">
        <f>'Formato 6 c)'!E9</f>
        <v>6778084.29</v>
      </c>
      <c r="T2" s="18">
        <f>'Formato 6 c)'!F9</f>
        <v>4633975.8600000003</v>
      </c>
      <c r="U2" s="18">
        <f>'Formato 6 c)'!G9</f>
        <v>10604529.43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17382613.719999999</v>
      </c>
      <c r="Q12" s="18">
        <f>'Formato 6 c)'!C19</f>
        <v>0</v>
      </c>
      <c r="R12" s="18">
        <f>'Formato 6 c)'!D19</f>
        <v>17382613.719999999</v>
      </c>
      <c r="S12" s="18">
        <f>'Formato 6 c)'!E19</f>
        <v>6778084.29</v>
      </c>
      <c r="T12" s="18">
        <f>'Formato 6 c)'!F19</f>
        <v>4633975.8600000003</v>
      </c>
      <c r="U12" s="18">
        <f>'Formato 6 c)'!G19</f>
        <v>10604529.43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17382613.719999999</v>
      </c>
      <c r="Q14" s="18">
        <f>'Formato 6 c)'!C21</f>
        <v>0</v>
      </c>
      <c r="R14" s="18">
        <f>'Formato 6 c)'!D21</f>
        <v>17382613.719999999</v>
      </c>
      <c r="S14" s="18">
        <f>'Formato 6 c)'!E21</f>
        <v>6778084.29</v>
      </c>
      <c r="T14" s="18">
        <f>'Formato 6 c)'!F21</f>
        <v>4633975.8600000003</v>
      </c>
      <c r="U14" s="18">
        <f>'Formato 6 c)'!G21</f>
        <v>10604529.43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667357.6</v>
      </c>
      <c r="Q35" s="18">
        <f>'Formato 6 c)'!C43</f>
        <v>0</v>
      </c>
      <c r="R35" s="18">
        <f>'Formato 6 c)'!D43</f>
        <v>667357.6</v>
      </c>
      <c r="S35" s="18">
        <f>'Formato 6 c)'!E43</f>
        <v>0</v>
      </c>
      <c r="T35" s="18">
        <f>'Formato 6 c)'!F43</f>
        <v>0</v>
      </c>
      <c r="U35" s="18">
        <f>'Formato 6 c)'!G43</f>
        <v>667357.6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667357.6</v>
      </c>
      <c r="Q45" s="18">
        <f>'Formato 6 c)'!C53</f>
        <v>0</v>
      </c>
      <c r="R45" s="18">
        <f>'Formato 6 c)'!D53</f>
        <v>667357.6</v>
      </c>
      <c r="S45" s="18">
        <f>'Formato 6 c)'!E53</f>
        <v>0</v>
      </c>
      <c r="T45" s="18">
        <f>'Formato 6 c)'!F53</f>
        <v>0</v>
      </c>
      <c r="U45" s="18">
        <f>'Formato 6 c)'!G53</f>
        <v>667357.6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667357.6</v>
      </c>
      <c r="Q47" s="18">
        <f>'Formato 6 c)'!C55</f>
        <v>0</v>
      </c>
      <c r="R47" s="18">
        <f>'Formato 6 c)'!D55</f>
        <v>667357.6</v>
      </c>
      <c r="S47" s="18">
        <f>'Formato 6 c)'!E55</f>
        <v>0</v>
      </c>
      <c r="T47" s="18">
        <f>'Formato 6 c)'!F55</f>
        <v>0</v>
      </c>
      <c r="U47" s="18">
        <f>'Formato 6 c)'!G55</f>
        <v>667357.6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18049971.32</v>
      </c>
      <c r="Q68" s="18">
        <f>'Formato 6 c)'!C77</f>
        <v>0</v>
      </c>
      <c r="R68" s="18">
        <f>'Formato 6 c)'!D77</f>
        <v>18049971.32</v>
      </c>
      <c r="S68" s="18">
        <f>'Formato 6 c)'!E77</f>
        <v>6778084.29</v>
      </c>
      <c r="T68" s="18">
        <f>'Formato 6 c)'!F77</f>
        <v>4633975.8600000003</v>
      </c>
      <c r="U68" s="18">
        <f>'Formato 6 c)'!G77</f>
        <v>11271887.029999999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DE ROMITA, Gobierno del Estado de Guanajuato</v>
      </c>
    </row>
    <row r="7" spans="2:3" ht="14.25" x14ac:dyDescent="0.45">
      <c r="C7" t="str">
        <f>CONCATENATE(ENTE_PUBLICO," (a)")</f>
        <v>SISTEMA DE AGUA POTABLE Y ALCANTARILLADO DE ROMITA,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1152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Romita,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2</v>
      </c>
    </row>
    <row r="16" spans="2:3" ht="14.25" x14ac:dyDescent="0.45">
      <c r="C16" s="24" t="s">
        <v>3303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7" t="s">
        <v>3287</v>
      </c>
      <c r="B1" s="186"/>
      <c r="C1" s="186"/>
      <c r="D1" s="186"/>
      <c r="E1" s="186"/>
      <c r="F1" s="186"/>
      <c r="G1" s="186"/>
    </row>
    <row r="2" spans="1:7" ht="14.25" x14ac:dyDescent="0.45">
      <c r="A2" s="168" t="str">
        <f>ENTE_PUBLICO_A</f>
        <v>SISTEMA DE AGUA POTABLE Y ALCANTARILLADO DE ROMITA, Gobierno del Estado de Guanajuato (a)</v>
      </c>
      <c r="B2" s="169"/>
      <c r="C2" s="169"/>
      <c r="D2" s="169"/>
      <c r="E2" s="169"/>
      <c r="F2" s="169"/>
      <c r="G2" s="170"/>
    </row>
    <row r="3" spans="1:7" x14ac:dyDescent="0.25">
      <c r="A3" s="174" t="s">
        <v>277</v>
      </c>
      <c r="B3" s="175"/>
      <c r="C3" s="175"/>
      <c r="D3" s="175"/>
      <c r="E3" s="175"/>
      <c r="F3" s="175"/>
      <c r="G3" s="176"/>
    </row>
    <row r="4" spans="1:7" x14ac:dyDescent="0.25">
      <c r="A4" s="174" t="s">
        <v>399</v>
      </c>
      <c r="B4" s="175"/>
      <c r="C4" s="175"/>
      <c r="D4" s="175"/>
      <c r="E4" s="175"/>
      <c r="F4" s="175"/>
      <c r="G4" s="176"/>
    </row>
    <row r="5" spans="1:7" ht="14.25" x14ac:dyDescent="0.45">
      <c r="A5" s="174" t="str">
        <f>TRIMESTRE</f>
        <v>Del 1 de enero al 30 de junio de 2019 (b)</v>
      </c>
      <c r="B5" s="175"/>
      <c r="C5" s="175"/>
      <c r="D5" s="175"/>
      <c r="E5" s="175"/>
      <c r="F5" s="175"/>
      <c r="G5" s="176"/>
    </row>
    <row r="6" spans="1:7" ht="14.25" x14ac:dyDescent="0.45">
      <c r="A6" s="177" t="s">
        <v>118</v>
      </c>
      <c r="B6" s="178"/>
      <c r="C6" s="178"/>
      <c r="D6" s="178"/>
      <c r="E6" s="178"/>
      <c r="F6" s="178"/>
      <c r="G6" s="179"/>
    </row>
    <row r="7" spans="1:7" x14ac:dyDescent="0.25">
      <c r="A7" s="183" t="s">
        <v>361</v>
      </c>
      <c r="B7" s="188" t="s">
        <v>279</v>
      </c>
      <c r="C7" s="188"/>
      <c r="D7" s="188"/>
      <c r="E7" s="188"/>
      <c r="F7" s="188"/>
      <c r="G7" s="188" t="s">
        <v>280</v>
      </c>
    </row>
    <row r="8" spans="1:7" ht="29.25" customHeight="1" x14ac:dyDescent="0.25">
      <c r="A8" s="184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5"/>
    </row>
    <row r="9" spans="1:7" ht="14.25" x14ac:dyDescent="0.45">
      <c r="A9" s="52" t="s">
        <v>400</v>
      </c>
      <c r="B9" s="66">
        <f>SUM(B10,B11,B12,B15,B16,B19)</f>
        <v>9097229.7599999998</v>
      </c>
      <c r="C9" s="66">
        <f t="shared" ref="C9:F9" si="0">SUM(C10,C11,C12,C15,C16,C19)</f>
        <v>17815.82</v>
      </c>
      <c r="D9" s="66">
        <f t="shared" si="0"/>
        <v>9115045.5800000001</v>
      </c>
      <c r="E9" s="66">
        <f t="shared" si="0"/>
        <v>3912354.69</v>
      </c>
      <c r="F9" s="66">
        <f t="shared" si="0"/>
        <v>3776848.98</v>
      </c>
      <c r="G9" s="66">
        <f>SUM(G10,G11,G12,G15,G16,G19)</f>
        <v>5202690.8900000006</v>
      </c>
    </row>
    <row r="10" spans="1:7" x14ac:dyDescent="0.25">
      <c r="A10" s="53" t="s">
        <v>401</v>
      </c>
      <c r="B10" s="162">
        <v>9097229.7599999998</v>
      </c>
      <c r="C10" s="162">
        <v>17815.82</v>
      </c>
      <c r="D10" s="163">
        <f>B10+C10</f>
        <v>9115045.5800000001</v>
      </c>
      <c r="E10" s="162">
        <v>3912354.69</v>
      </c>
      <c r="F10" s="162">
        <v>3776848.98</v>
      </c>
      <c r="G10" s="67">
        <f>D10-E10</f>
        <v>5202690.8900000006</v>
      </c>
    </row>
    <row r="11" spans="1:7" ht="14.25" x14ac:dyDescent="0.45">
      <c r="A11" s="53" t="s">
        <v>402</v>
      </c>
      <c r="B11" s="67"/>
      <c r="C11" s="67"/>
      <c r="D11" s="163">
        <f>B11+C11</f>
        <v>0</v>
      </c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163">
        <f t="shared" ref="D13:D15" si="2">B13+C13</f>
        <v>0</v>
      </c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163">
        <f t="shared" si="2"/>
        <v>0</v>
      </c>
      <c r="E14" s="67"/>
      <c r="F14" s="67"/>
      <c r="G14" s="67">
        <f t="shared" ref="G14:G15" si="3">D14-E14</f>
        <v>0</v>
      </c>
    </row>
    <row r="15" spans="1:7" x14ac:dyDescent="0.25">
      <c r="A15" s="53" t="s">
        <v>406</v>
      </c>
      <c r="B15" s="67"/>
      <c r="C15" s="67"/>
      <c r="D15" s="163">
        <f t="shared" si="2"/>
        <v>0</v>
      </c>
      <c r="E15" s="67"/>
      <c r="F15" s="67"/>
      <c r="G15" s="67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4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ht="14.25" x14ac:dyDescent="0.45">
      <c r="A17" s="63" t="s">
        <v>408</v>
      </c>
      <c r="B17" s="67"/>
      <c r="C17" s="67"/>
      <c r="D17" s="163">
        <f t="shared" ref="D17:D19" si="5">B17+C17</f>
        <v>0</v>
      </c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163">
        <f t="shared" si="5"/>
        <v>0</v>
      </c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163">
        <f t="shared" si="5"/>
        <v>0</v>
      </c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6">SUM(C22,C23,C24,C27,C28,C31)</f>
        <v>0</v>
      </c>
      <c r="D21" s="66">
        <f t="shared" si="6"/>
        <v>0</v>
      </c>
      <c r="E21" s="66">
        <f t="shared" si="6"/>
        <v>0</v>
      </c>
      <c r="F21" s="66">
        <f t="shared" si="6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163">
        <f t="shared" ref="D22:D23" si="7">B22+C22</f>
        <v>0</v>
      </c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163">
        <f t="shared" si="7"/>
        <v>0</v>
      </c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8">C25+C26</f>
        <v>0</v>
      </c>
      <c r="D24" s="67">
        <f t="shared" si="8"/>
        <v>0</v>
      </c>
      <c r="E24" s="67">
        <f t="shared" si="8"/>
        <v>0</v>
      </c>
      <c r="F24" s="67">
        <f t="shared" si="8"/>
        <v>0</v>
      </c>
      <c r="G24" s="67">
        <f t="shared" si="8"/>
        <v>0</v>
      </c>
    </row>
    <row r="25" spans="1:7" s="24" customFormat="1" ht="14.25" x14ac:dyDescent="0.45">
      <c r="A25" s="63" t="s">
        <v>404</v>
      </c>
      <c r="B25" s="67"/>
      <c r="C25" s="67"/>
      <c r="D25" s="163">
        <f t="shared" ref="D25:D27" si="9">B25+C25</f>
        <v>0</v>
      </c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163">
        <f t="shared" si="9"/>
        <v>0</v>
      </c>
      <c r="E26" s="67"/>
      <c r="F26" s="67"/>
      <c r="G26" s="67">
        <f t="shared" ref="G26:G27" si="10">D26-E26</f>
        <v>0</v>
      </c>
    </row>
    <row r="27" spans="1:7" s="24" customFormat="1" x14ac:dyDescent="0.25">
      <c r="A27" s="53" t="s">
        <v>406</v>
      </c>
      <c r="B27" s="67"/>
      <c r="C27" s="67"/>
      <c r="D27" s="163">
        <f t="shared" si="9"/>
        <v>0</v>
      </c>
      <c r="E27" s="67"/>
      <c r="F27" s="67"/>
      <c r="G27" s="67">
        <f t="shared" si="10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11">C29+C30</f>
        <v>0</v>
      </c>
      <c r="D28" s="67">
        <f t="shared" si="11"/>
        <v>0</v>
      </c>
      <c r="E28" s="67">
        <f t="shared" si="11"/>
        <v>0</v>
      </c>
      <c r="F28" s="67">
        <f t="shared" si="11"/>
        <v>0</v>
      </c>
      <c r="G28" s="67">
        <f t="shared" si="11"/>
        <v>0</v>
      </c>
    </row>
    <row r="29" spans="1:7" s="24" customFormat="1" ht="14.25" x14ac:dyDescent="0.45">
      <c r="A29" s="63" t="s">
        <v>408</v>
      </c>
      <c r="B29" s="67"/>
      <c r="C29" s="67"/>
      <c r="D29" s="163">
        <f t="shared" ref="D29:D31" si="12">B29+C29</f>
        <v>0</v>
      </c>
      <c r="E29" s="67"/>
      <c r="F29" s="67"/>
      <c r="G29" s="67">
        <f>D29-E29</f>
        <v>0</v>
      </c>
    </row>
    <row r="30" spans="1:7" s="24" customFormat="1" ht="14.25" x14ac:dyDescent="0.45">
      <c r="A30" s="63" t="s">
        <v>409</v>
      </c>
      <c r="B30" s="67"/>
      <c r="C30" s="67"/>
      <c r="D30" s="163">
        <f t="shared" si="12"/>
        <v>0</v>
      </c>
      <c r="E30" s="67"/>
      <c r="F30" s="67"/>
      <c r="G30" s="67">
        <f t="shared" ref="G30:G31" si="13">D30-E30</f>
        <v>0</v>
      </c>
    </row>
    <row r="31" spans="1:7" s="24" customFormat="1" ht="14.25" x14ac:dyDescent="0.45">
      <c r="A31" s="53" t="s">
        <v>410</v>
      </c>
      <c r="B31" s="67"/>
      <c r="C31" s="67"/>
      <c r="D31" s="163">
        <f t="shared" si="12"/>
        <v>0</v>
      </c>
      <c r="E31" s="67"/>
      <c r="F31" s="67"/>
      <c r="G31" s="67">
        <f t="shared" si="13"/>
        <v>0</v>
      </c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9097229.7599999998</v>
      </c>
      <c r="C33" s="66">
        <f t="shared" ref="C33:G33" si="14">C21+C9</f>
        <v>17815.82</v>
      </c>
      <c r="D33" s="66">
        <f t="shared" si="14"/>
        <v>9115045.5800000001</v>
      </c>
      <c r="E33" s="66">
        <f t="shared" si="14"/>
        <v>3912354.69</v>
      </c>
      <c r="F33" s="66">
        <f t="shared" si="14"/>
        <v>3776848.98</v>
      </c>
      <c r="G33" s="66">
        <f t="shared" si="14"/>
        <v>5202690.8900000006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9097229.7599999998</v>
      </c>
      <c r="Q2" s="18">
        <f>'Formato 6 d)'!C9</f>
        <v>17815.82</v>
      </c>
      <c r="R2" s="18">
        <f>'Formato 6 d)'!D9</f>
        <v>9115045.5800000001</v>
      </c>
      <c r="S2" s="18">
        <f>'Formato 6 d)'!E9</f>
        <v>3912354.69</v>
      </c>
      <c r="T2" s="18">
        <f>'Formato 6 d)'!F9</f>
        <v>3776848.98</v>
      </c>
      <c r="U2" s="18">
        <f>'Formato 6 d)'!G9</f>
        <v>5202690.8900000006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9097229.7599999998</v>
      </c>
      <c r="Q3" s="18">
        <f>'Formato 6 d)'!C10</f>
        <v>17815.82</v>
      </c>
      <c r="R3" s="18">
        <f>'Formato 6 d)'!D10</f>
        <v>9115045.5800000001</v>
      </c>
      <c r="S3" s="18">
        <f>'Formato 6 d)'!E10</f>
        <v>3912354.69</v>
      </c>
      <c r="T3" s="18">
        <f>'Formato 6 d)'!F10</f>
        <v>3776848.98</v>
      </c>
      <c r="U3" s="18">
        <f>'Formato 6 d)'!G10</f>
        <v>5202690.8900000006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9097229.7599999998</v>
      </c>
      <c r="Q24" s="18">
        <f>'Formato 6 d)'!C33</f>
        <v>17815.82</v>
      </c>
      <c r="R24" s="18">
        <f>'Formato 6 d)'!D33</f>
        <v>9115045.5800000001</v>
      </c>
      <c r="S24" s="18">
        <f>'Formato 6 d)'!E33</f>
        <v>3912354.69</v>
      </c>
      <c r="T24" s="18">
        <f>'Formato 6 d)'!F33</f>
        <v>3776848.98</v>
      </c>
      <c r="U24" s="18">
        <f>'Formato 6 d)'!G33</f>
        <v>5202690.8900000006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6" t="s">
        <v>413</v>
      </c>
      <c r="B1" s="186"/>
      <c r="C1" s="186"/>
      <c r="D1" s="186"/>
      <c r="E1" s="186"/>
      <c r="F1" s="186"/>
      <c r="G1" s="186"/>
    </row>
    <row r="2" spans="1:7" ht="14.25" x14ac:dyDescent="0.45">
      <c r="A2" s="168" t="str">
        <f>ENTIDAD</f>
        <v>Municipio de Romita, Gobierno del Estado de Guanajuato</v>
      </c>
      <c r="B2" s="169"/>
      <c r="C2" s="169"/>
      <c r="D2" s="169"/>
      <c r="E2" s="169"/>
      <c r="F2" s="169"/>
      <c r="G2" s="170"/>
    </row>
    <row r="3" spans="1:7" ht="14.25" x14ac:dyDescent="0.45">
      <c r="A3" s="171" t="s">
        <v>414</v>
      </c>
      <c r="B3" s="172"/>
      <c r="C3" s="172"/>
      <c r="D3" s="172"/>
      <c r="E3" s="172"/>
      <c r="F3" s="172"/>
      <c r="G3" s="173"/>
    </row>
    <row r="4" spans="1:7" ht="14.25" x14ac:dyDescent="0.45">
      <c r="A4" s="171" t="s">
        <v>118</v>
      </c>
      <c r="B4" s="172"/>
      <c r="C4" s="172"/>
      <c r="D4" s="172"/>
      <c r="E4" s="172"/>
      <c r="F4" s="172"/>
      <c r="G4" s="173"/>
    </row>
    <row r="5" spans="1:7" ht="14.25" x14ac:dyDescent="0.45">
      <c r="A5" s="171" t="s">
        <v>415</v>
      </c>
      <c r="B5" s="172"/>
      <c r="C5" s="172"/>
      <c r="D5" s="172"/>
      <c r="E5" s="172"/>
      <c r="F5" s="172"/>
      <c r="G5" s="173"/>
    </row>
    <row r="6" spans="1:7" x14ac:dyDescent="0.25">
      <c r="A6" s="183" t="s">
        <v>3288</v>
      </c>
      <c r="B6" s="51">
        <f>ANIO1P</f>
        <v>2020</v>
      </c>
      <c r="C6" s="196" t="str">
        <f>ANIO2P</f>
        <v>2021 (d)</v>
      </c>
      <c r="D6" s="196" t="str">
        <f>ANIO3P</f>
        <v>2022 (d)</v>
      </c>
      <c r="E6" s="196" t="str">
        <f>ANIO4P</f>
        <v>2023 (d)</v>
      </c>
      <c r="F6" s="196" t="str">
        <f>ANIO5P</f>
        <v>2024 (d)</v>
      </c>
      <c r="G6" s="196" t="str">
        <f>ANIO6P</f>
        <v>2025 (d)</v>
      </c>
    </row>
    <row r="7" spans="1:7" ht="48" customHeight="1" x14ac:dyDescent="0.25">
      <c r="A7" s="184"/>
      <c r="B7" s="88" t="s">
        <v>3291</v>
      </c>
      <c r="C7" s="197"/>
      <c r="D7" s="197"/>
      <c r="E7" s="197"/>
      <c r="F7" s="197"/>
      <c r="G7" s="197"/>
    </row>
    <row r="8" spans="1:7" x14ac:dyDescent="0.25">
      <c r="A8" s="52" t="s">
        <v>421</v>
      </c>
      <c r="B8" s="59">
        <f>SUM(B9:B20)</f>
        <v>18771970.169999998</v>
      </c>
      <c r="C8" s="59">
        <f t="shared" ref="C8:G8" si="0">SUM(C9:C20)</f>
        <v>19522848.940000001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17636055.120000001</v>
      </c>
      <c r="C12" s="60">
        <v>18341497.300000001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51860.65</v>
      </c>
      <c r="C13" s="60">
        <v>53935.07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390002.5</v>
      </c>
      <c r="C16" s="60">
        <v>405602.6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694051.9</v>
      </c>
      <c r="C18" s="60">
        <v>721813.97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18771970.169999998</v>
      </c>
      <c r="C32" s="61">
        <f t="shared" ref="C32:F32" si="3">C29+C22+C8</f>
        <v>19522848.940000001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18771970.169999998</v>
      </c>
      <c r="Q2" s="18">
        <f>'Formato 7 a)'!C8</f>
        <v>19522848.940000001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17636055.120000001</v>
      </c>
      <c r="Q6" s="18">
        <f>'Formato 7 a)'!C12</f>
        <v>18341497.300000001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51860.65</v>
      </c>
      <c r="Q7" s="18">
        <f>'Formato 7 a)'!C13</f>
        <v>53935.07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390002.5</v>
      </c>
      <c r="Q10" s="18">
        <f>'Formato 7 a)'!C16</f>
        <v>405602.6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694051.9</v>
      </c>
      <c r="Q12" s="18">
        <f>'Formato 7 a)'!C18</f>
        <v>721813.97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18771970.169999998</v>
      </c>
      <c r="Q23" s="18">
        <f>'Formato 7 a)'!C32</f>
        <v>19522848.940000001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A20" sqref="A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6" t="s">
        <v>451</v>
      </c>
      <c r="B1" s="186"/>
      <c r="C1" s="186"/>
      <c r="D1" s="186"/>
      <c r="E1" s="186"/>
      <c r="F1" s="186"/>
      <c r="G1" s="186"/>
    </row>
    <row r="2" spans="1:7" customFormat="1" ht="14.25" x14ac:dyDescent="0.45">
      <c r="A2" s="168" t="str">
        <f>ENTIDAD</f>
        <v>Municipio de Romita, Gobierno del Estado de Guanajuato</v>
      </c>
      <c r="B2" s="169"/>
      <c r="C2" s="169"/>
      <c r="D2" s="169"/>
      <c r="E2" s="169"/>
      <c r="F2" s="169"/>
      <c r="G2" s="170"/>
    </row>
    <row r="3" spans="1:7" customFormat="1" ht="14.25" x14ac:dyDescent="0.45">
      <c r="A3" s="171" t="s">
        <v>452</v>
      </c>
      <c r="B3" s="172"/>
      <c r="C3" s="172"/>
      <c r="D3" s="172"/>
      <c r="E3" s="172"/>
      <c r="F3" s="172"/>
      <c r="G3" s="173"/>
    </row>
    <row r="4" spans="1:7" customFormat="1" ht="14.25" x14ac:dyDescent="0.45">
      <c r="A4" s="171" t="s">
        <v>118</v>
      </c>
      <c r="B4" s="172"/>
      <c r="C4" s="172"/>
      <c r="D4" s="172"/>
      <c r="E4" s="172"/>
      <c r="F4" s="172"/>
      <c r="G4" s="173"/>
    </row>
    <row r="5" spans="1:7" customFormat="1" ht="14.25" x14ac:dyDescent="0.45">
      <c r="A5" s="171" t="s">
        <v>415</v>
      </c>
      <c r="B5" s="172"/>
      <c r="C5" s="172"/>
      <c r="D5" s="172"/>
      <c r="E5" s="172"/>
      <c r="F5" s="172"/>
      <c r="G5" s="173"/>
    </row>
    <row r="6" spans="1:7" customFormat="1" x14ac:dyDescent="0.25">
      <c r="A6" s="198" t="s">
        <v>3142</v>
      </c>
      <c r="B6" s="51">
        <f>ANIO1P</f>
        <v>2020</v>
      </c>
      <c r="C6" s="196" t="str">
        <f>ANIO2P</f>
        <v>2021 (d)</v>
      </c>
      <c r="D6" s="196" t="str">
        <f>ANIO3P</f>
        <v>2022 (d)</v>
      </c>
      <c r="E6" s="196" t="str">
        <f>ANIO4P</f>
        <v>2023 (d)</v>
      </c>
      <c r="F6" s="196" t="str">
        <f>ANIO5P</f>
        <v>2024 (d)</v>
      </c>
      <c r="G6" s="196" t="str">
        <f>ANIO6P</f>
        <v>2025 (d)</v>
      </c>
    </row>
    <row r="7" spans="1:7" customFormat="1" ht="48" customHeight="1" x14ac:dyDescent="0.25">
      <c r="A7" s="199"/>
      <c r="B7" s="88" t="s">
        <v>3291</v>
      </c>
      <c r="C7" s="197"/>
      <c r="D7" s="197"/>
      <c r="E7" s="197"/>
      <c r="F7" s="197"/>
      <c r="G7" s="197"/>
    </row>
    <row r="8" spans="1:7" x14ac:dyDescent="0.25">
      <c r="A8" s="52" t="s">
        <v>453</v>
      </c>
      <c r="B8" s="59">
        <f>SUM(B9:B17)</f>
        <v>18771970.169999998</v>
      </c>
      <c r="C8" s="59">
        <f t="shared" ref="C8:G8" si="0">SUM(C9:C17)</f>
        <v>19522848.990000002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9461118.9499999993</v>
      </c>
      <c r="C9" s="60">
        <v>9839563.7100000009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2589454.41</v>
      </c>
      <c r="C10" s="60">
        <v>2693032.59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5961601.4100000001</v>
      </c>
      <c r="C11" s="60">
        <v>6200065.4699999997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369792.9</v>
      </c>
      <c r="C13" s="60">
        <v>384584.62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390002.5</v>
      </c>
      <c r="C14" s="60">
        <v>405602.6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18771970.169999998</v>
      </c>
      <c r="C30" s="61">
        <f t="shared" ref="C30:G30" si="2">C8+C19</f>
        <v>19522848.990000002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18771970.169999998</v>
      </c>
      <c r="Q2" s="18">
        <f>'Formato 7 b)'!C8</f>
        <v>19522848.990000002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9461118.9499999993</v>
      </c>
      <c r="Q3" s="18">
        <f>'Formato 7 b)'!C9</f>
        <v>9839563.7100000009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2589454.41</v>
      </c>
      <c r="Q4" s="18">
        <f>'Formato 7 b)'!C10</f>
        <v>2693032.59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5961601.4100000001</v>
      </c>
      <c r="Q5" s="18">
        <f>'Formato 7 b)'!C11</f>
        <v>6200065.4699999997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369792.9</v>
      </c>
      <c r="Q7" s="18">
        <f>'Formato 7 b)'!C13</f>
        <v>384584.62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390002.5</v>
      </c>
      <c r="Q8" s="18">
        <f>'Formato 7 b)'!C14</f>
        <v>405602.6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18771970.169999998</v>
      </c>
      <c r="Q22" s="18">
        <f>'Formato 7 b)'!C30</f>
        <v>19522848.990000002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6" t="s">
        <v>466</v>
      </c>
      <c r="B1" s="186"/>
      <c r="C1" s="186"/>
      <c r="D1" s="186"/>
      <c r="E1" s="186"/>
      <c r="F1" s="186"/>
      <c r="G1" s="186"/>
    </row>
    <row r="2" spans="1:7" ht="14.25" x14ac:dyDescent="0.45">
      <c r="A2" s="168" t="str">
        <f>ENTIDAD</f>
        <v>Municipio de Romita, Gobierno del Estado de Guanajuato</v>
      </c>
      <c r="B2" s="169"/>
      <c r="C2" s="169"/>
      <c r="D2" s="169"/>
      <c r="E2" s="169"/>
      <c r="F2" s="169"/>
      <c r="G2" s="170"/>
    </row>
    <row r="3" spans="1:7" ht="14.25" x14ac:dyDescent="0.45">
      <c r="A3" s="171" t="s">
        <v>467</v>
      </c>
      <c r="B3" s="172"/>
      <c r="C3" s="172"/>
      <c r="D3" s="172"/>
      <c r="E3" s="172"/>
      <c r="F3" s="172"/>
      <c r="G3" s="173"/>
    </row>
    <row r="4" spans="1:7" ht="14.25" x14ac:dyDescent="0.45">
      <c r="A4" s="177" t="s">
        <v>118</v>
      </c>
      <c r="B4" s="178"/>
      <c r="C4" s="178"/>
      <c r="D4" s="178"/>
      <c r="E4" s="178"/>
      <c r="F4" s="178"/>
      <c r="G4" s="179"/>
    </row>
    <row r="5" spans="1:7" x14ac:dyDescent="0.25">
      <c r="A5" s="203" t="s">
        <v>3288</v>
      </c>
      <c r="B5" s="201" t="str">
        <f>ANIO5R</f>
        <v>2014 ¹ (c)</v>
      </c>
      <c r="C5" s="201" t="str">
        <f>ANIO4R</f>
        <v>2015 ¹ (c)</v>
      </c>
      <c r="D5" s="201" t="str">
        <f>ANIO3R</f>
        <v>2016 ¹ (c)</v>
      </c>
      <c r="E5" s="201" t="str">
        <f>ANIO2R</f>
        <v>2017 ¹ (c)</v>
      </c>
      <c r="F5" s="201" t="str">
        <f>ANIO1R</f>
        <v>2018 ¹ (c)</v>
      </c>
      <c r="G5" s="51">
        <f>ANIO_INFORME</f>
        <v>2019</v>
      </c>
    </row>
    <row r="6" spans="1:7" ht="32.1" customHeight="1" x14ac:dyDescent="0.25">
      <c r="A6" s="204"/>
      <c r="B6" s="202"/>
      <c r="C6" s="202"/>
      <c r="D6" s="202"/>
      <c r="E6" s="202"/>
      <c r="F6" s="202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17524244</v>
      </c>
      <c r="G7" s="59">
        <f t="shared" si="0"/>
        <v>18049971.32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16464830.4</v>
      </c>
      <c r="G11" s="60">
        <v>16957745.309999999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47413.599999999999</v>
      </c>
      <c r="G12" s="60">
        <v>49866.01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364080</v>
      </c>
      <c r="G15" s="60">
        <v>375002.4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647920</v>
      </c>
      <c r="G17" s="60">
        <v>667357.6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17524244</v>
      </c>
      <c r="G31" s="61">
        <f t="shared" si="3"/>
        <v>18049971.32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00" t="s">
        <v>3292</v>
      </c>
      <c r="B39" s="200"/>
      <c r="C39" s="200"/>
      <c r="D39" s="200"/>
      <c r="E39" s="200"/>
      <c r="F39" s="200"/>
      <c r="G39" s="200"/>
    </row>
    <row r="40" spans="1:7" ht="15" customHeight="1" x14ac:dyDescent="0.25">
      <c r="A40" s="200" t="s">
        <v>3293</v>
      </c>
      <c r="B40" s="200"/>
      <c r="C40" s="200"/>
      <c r="D40" s="200"/>
      <c r="E40" s="200"/>
      <c r="F40" s="200"/>
      <c r="G40" s="200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17524244</v>
      </c>
      <c r="U2" s="18">
        <f>'Formato 7 c)'!G7</f>
        <v>18049971.32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16464830.4</v>
      </c>
      <c r="U6" s="18">
        <f>'Formato 7 c)'!G11</f>
        <v>16957745.309999999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47413.599999999999</v>
      </c>
      <c r="U7" s="18">
        <f>'Formato 7 c)'!G12</f>
        <v>49866.01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364080</v>
      </c>
      <c r="U10" s="18">
        <f>'Formato 7 c)'!G15</f>
        <v>375002.4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647920</v>
      </c>
      <c r="U12" s="18">
        <f>'Formato 7 c)'!G17</f>
        <v>667357.6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17524244</v>
      </c>
      <c r="U23" s="18">
        <f>'Formato 7 c)'!G31</f>
        <v>18049971.32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6" t="s">
        <v>490</v>
      </c>
      <c r="B1" s="186"/>
      <c r="C1" s="186"/>
      <c r="D1" s="186"/>
      <c r="E1" s="186"/>
      <c r="F1" s="186"/>
      <c r="G1" s="186"/>
    </row>
    <row r="2" spans="1:7" ht="14.25" x14ac:dyDescent="0.45">
      <c r="A2" s="168" t="str">
        <f>ENTIDAD</f>
        <v>Municipio de Romita, Gobierno del Estado de Guanajuato</v>
      </c>
      <c r="B2" s="169"/>
      <c r="C2" s="169"/>
      <c r="D2" s="169"/>
      <c r="E2" s="169"/>
      <c r="F2" s="169"/>
      <c r="G2" s="170"/>
    </row>
    <row r="3" spans="1:7" ht="14.25" x14ac:dyDescent="0.45">
      <c r="A3" s="171" t="s">
        <v>491</v>
      </c>
      <c r="B3" s="172"/>
      <c r="C3" s="172"/>
      <c r="D3" s="172"/>
      <c r="E3" s="172"/>
      <c r="F3" s="172"/>
      <c r="G3" s="173"/>
    </row>
    <row r="4" spans="1:7" ht="14.25" x14ac:dyDescent="0.45">
      <c r="A4" s="177" t="s">
        <v>118</v>
      </c>
      <c r="B4" s="178"/>
      <c r="C4" s="178"/>
      <c r="D4" s="178"/>
      <c r="E4" s="178"/>
      <c r="F4" s="178"/>
      <c r="G4" s="179"/>
    </row>
    <row r="5" spans="1:7" x14ac:dyDescent="0.25">
      <c r="A5" s="205" t="s">
        <v>3142</v>
      </c>
      <c r="B5" s="201" t="str">
        <f>ANIO5R</f>
        <v>2014 ¹ (c)</v>
      </c>
      <c r="C5" s="201" t="str">
        <f>ANIO4R</f>
        <v>2015 ¹ (c)</v>
      </c>
      <c r="D5" s="201" t="str">
        <f>ANIO3R</f>
        <v>2016 ¹ (c)</v>
      </c>
      <c r="E5" s="201" t="str">
        <f>ANIO2R</f>
        <v>2017 ¹ (c)</v>
      </c>
      <c r="F5" s="201" t="str">
        <f>ANIO1R</f>
        <v>2018 ¹ (c)</v>
      </c>
      <c r="G5" s="51">
        <f>ANIO_INFORME</f>
        <v>2019</v>
      </c>
    </row>
    <row r="6" spans="1:7" ht="32.1" customHeight="1" x14ac:dyDescent="0.25">
      <c r="A6" s="206"/>
      <c r="B6" s="202"/>
      <c r="C6" s="202"/>
      <c r="D6" s="202"/>
      <c r="E6" s="202"/>
      <c r="F6" s="202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17524244</v>
      </c>
      <c r="G7" s="59">
        <f t="shared" si="0"/>
        <v>18049971.32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8861852.0999999996</v>
      </c>
      <c r="G8" s="60">
        <v>9097229.7599999998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2308134.42</v>
      </c>
      <c r="G9" s="60">
        <v>2489860.0099999998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5721320.7999999998</v>
      </c>
      <c r="G10" s="60">
        <v>5732309.0499999998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268856.68</v>
      </c>
      <c r="G12" s="60">
        <v>355570.1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364080</v>
      </c>
      <c r="G13" s="60">
        <v>375002.4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17524244</v>
      </c>
      <c r="G29" s="60">
        <f t="shared" si="2"/>
        <v>18049971.32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x14ac:dyDescent="0.25">
      <c r="A32" s="200" t="s">
        <v>3292</v>
      </c>
      <c r="B32" s="200"/>
      <c r="C32" s="200"/>
      <c r="D32" s="200"/>
      <c r="E32" s="200"/>
      <c r="F32" s="200"/>
      <c r="G32" s="200"/>
    </row>
    <row r="33" spans="1:7" x14ac:dyDescent="0.25">
      <c r="A33" s="200" t="s">
        <v>3293</v>
      </c>
      <c r="B33" s="200"/>
      <c r="C33" s="200"/>
      <c r="D33" s="200"/>
      <c r="E33" s="200"/>
      <c r="F33" s="200"/>
      <c r="G33" s="200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17524244</v>
      </c>
      <c r="U2" s="18">
        <f>'Formato 7 d)'!G7</f>
        <v>18049971.32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8861852.0999999996</v>
      </c>
      <c r="U3" s="18">
        <f>'Formato 7 d)'!G8</f>
        <v>9097229.7599999998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2308134.42</v>
      </c>
      <c r="U4" s="18">
        <f>'Formato 7 d)'!G9</f>
        <v>2489860.0099999998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5721320.7999999998</v>
      </c>
      <c r="U5" s="18">
        <f>'Formato 7 d)'!G10</f>
        <v>5732309.0499999998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268856.68</v>
      </c>
      <c r="U7" s="18">
        <f>'Formato 7 d)'!G12</f>
        <v>355570.1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364080</v>
      </c>
      <c r="U8" s="18">
        <f>'Formato 7 d)'!G13</f>
        <v>375002.4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17524244</v>
      </c>
      <c r="U22" s="18">
        <f>'Formato 7 d)'!G29</f>
        <v>18049971.32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80" t="s">
        <v>495</v>
      </c>
      <c r="B1" s="180"/>
      <c r="C1" s="180"/>
      <c r="D1" s="180"/>
      <c r="E1" s="180"/>
      <c r="F1" s="180"/>
      <c r="G1" s="111"/>
    </row>
    <row r="2" spans="1:7" ht="14.25" x14ac:dyDescent="0.45">
      <c r="A2" s="168" t="str">
        <f>ENTE_PUBLICO</f>
        <v>SISTEMA DE AGUA POTABLE Y ALCANTARILLADO DE ROMITA, Gobierno del Estado de Guanajuato</v>
      </c>
      <c r="B2" s="169"/>
      <c r="C2" s="169"/>
      <c r="D2" s="169"/>
      <c r="E2" s="169"/>
      <c r="F2" s="170"/>
    </row>
    <row r="3" spans="1:7" ht="14.25" x14ac:dyDescent="0.45">
      <c r="A3" s="177" t="s">
        <v>496</v>
      </c>
      <c r="B3" s="178"/>
      <c r="C3" s="178"/>
      <c r="D3" s="178"/>
      <c r="E3" s="178"/>
      <c r="F3" s="179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 t="s">
        <v>3305</v>
      </c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 t="str">
        <f>'Formato 8'!C6</f>
        <v>NO APLICA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80" t="s">
        <v>545</v>
      </c>
      <c r="B1" s="180"/>
      <c r="C1" s="180"/>
      <c r="D1" s="180"/>
      <c r="E1" s="180"/>
      <c r="F1" s="180"/>
    </row>
    <row r="2" spans="1:6" ht="14.25" x14ac:dyDescent="0.45">
      <c r="A2" s="168" t="str">
        <f>ENTE_PUBLICO_A</f>
        <v>SISTEMA DE AGUA POTABLE Y ALCANTARILLADO DE ROMITA, Gobierno del Estado de Guanajuato (a)</v>
      </c>
      <c r="B2" s="169"/>
      <c r="C2" s="169"/>
      <c r="D2" s="169"/>
      <c r="E2" s="169"/>
      <c r="F2" s="170"/>
    </row>
    <row r="3" spans="1:6" x14ac:dyDescent="0.25">
      <c r="A3" s="171" t="s">
        <v>117</v>
      </c>
      <c r="B3" s="172"/>
      <c r="C3" s="172"/>
      <c r="D3" s="172"/>
      <c r="E3" s="172"/>
      <c r="F3" s="173"/>
    </row>
    <row r="4" spans="1:6" ht="14.25" x14ac:dyDescent="0.45">
      <c r="A4" s="174" t="str">
        <f>PERIODO_INFORME</f>
        <v>Al 31 de diciembre de 2018 y al 30 de junio de 2019 (b)</v>
      </c>
      <c r="B4" s="175"/>
      <c r="C4" s="175"/>
      <c r="D4" s="175"/>
      <c r="E4" s="175"/>
      <c r="F4" s="176"/>
    </row>
    <row r="5" spans="1:6" ht="14.25" x14ac:dyDescent="0.45">
      <c r="A5" s="177" t="s">
        <v>118</v>
      </c>
      <c r="B5" s="178"/>
      <c r="C5" s="178"/>
      <c r="D5" s="178"/>
      <c r="E5" s="178"/>
      <c r="F5" s="179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2766685.2</v>
      </c>
      <c r="C9" s="60">
        <f>SUM(C10:C16)</f>
        <v>955585.49</v>
      </c>
      <c r="D9" s="100" t="s">
        <v>54</v>
      </c>
      <c r="E9" s="60">
        <f>SUM(E10:E18)</f>
        <v>2021729.01</v>
      </c>
      <c r="F9" s="60">
        <f>SUM(F10:F18)</f>
        <v>2470653.9699999997</v>
      </c>
    </row>
    <row r="10" spans="1:6" x14ac:dyDescent="0.25">
      <c r="A10" s="96" t="s">
        <v>4</v>
      </c>
      <c r="B10" s="60"/>
      <c r="C10" s="60"/>
      <c r="D10" s="101" t="s">
        <v>55</v>
      </c>
      <c r="E10" s="149">
        <v>1794.89</v>
      </c>
      <c r="F10" s="149">
        <v>128465.98</v>
      </c>
    </row>
    <row r="11" spans="1:6" x14ac:dyDescent="0.25">
      <c r="A11" s="96" t="s">
        <v>5</v>
      </c>
      <c r="B11" s="60"/>
      <c r="C11" s="60"/>
      <c r="D11" s="101" t="s">
        <v>56</v>
      </c>
      <c r="E11" s="149">
        <v>592134.09</v>
      </c>
      <c r="F11" s="149">
        <v>897914.98</v>
      </c>
    </row>
    <row r="12" spans="1:6" x14ac:dyDescent="0.25">
      <c r="A12" s="96" t="s">
        <v>6</v>
      </c>
      <c r="B12" s="77">
        <v>2766685.2</v>
      </c>
      <c r="C12" s="149">
        <v>955585.49</v>
      </c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149">
        <v>1412094.43</v>
      </c>
      <c r="F16" s="149">
        <v>1432365.01</v>
      </c>
    </row>
    <row r="17" spans="1:6" x14ac:dyDescent="0.25">
      <c r="A17" s="95" t="s">
        <v>11</v>
      </c>
      <c r="B17" s="60">
        <f>SUM(B18:B24)</f>
        <v>7831006.0099999998</v>
      </c>
      <c r="C17" s="60">
        <f>SUM(C18:C24)</f>
        <v>7905100.9199999999</v>
      </c>
      <c r="D17" s="101" t="s">
        <v>62</v>
      </c>
      <c r="E17" s="151"/>
      <c r="F17" s="151"/>
    </row>
    <row r="18" spans="1:6" x14ac:dyDescent="0.25">
      <c r="A18" s="97" t="s">
        <v>12</v>
      </c>
      <c r="B18" s="149">
        <v>502314.83</v>
      </c>
      <c r="C18" s="149">
        <v>498204.25</v>
      </c>
      <c r="D18" s="101" t="s">
        <v>63</v>
      </c>
      <c r="E18" s="149">
        <v>15705.6</v>
      </c>
      <c r="F18" s="149">
        <v>11908</v>
      </c>
    </row>
    <row r="19" spans="1:6" x14ac:dyDescent="0.25">
      <c r="A19" s="97" t="s">
        <v>13</v>
      </c>
      <c r="B19" s="149">
        <v>4003688.47</v>
      </c>
      <c r="C19" s="149">
        <v>4094228.87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9">
        <v>14205.55</v>
      </c>
      <c r="C20" s="149">
        <v>5585.97</v>
      </c>
      <c r="D20" s="101" t="s">
        <v>65</v>
      </c>
      <c r="E20" s="60"/>
      <c r="F20" s="60"/>
    </row>
    <row r="21" spans="1:6" x14ac:dyDescent="0.25">
      <c r="A21" s="97" t="s">
        <v>15</v>
      </c>
      <c r="B21" s="149">
        <v>0</v>
      </c>
      <c r="C21" s="149">
        <v>0</v>
      </c>
      <c r="D21" s="101" t="s">
        <v>66</v>
      </c>
      <c r="E21" s="60"/>
      <c r="F21" s="60"/>
    </row>
    <row r="22" spans="1:6" x14ac:dyDescent="0.25">
      <c r="A22" s="97" t="s">
        <v>16</v>
      </c>
      <c r="B22" s="149">
        <v>4700</v>
      </c>
      <c r="C22" s="149">
        <v>4700</v>
      </c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3306097.16</v>
      </c>
      <c r="C24" s="149">
        <v>3302381.83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25" x14ac:dyDescent="0.4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149">
        <v>281794.42</v>
      </c>
      <c r="C37" s="149">
        <v>231608.3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-2982437.43</v>
      </c>
      <c r="C38" s="60">
        <f>SUM(C39:C40)</f>
        <v>-2982437.43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9">
        <v>-2982437.43</v>
      </c>
      <c r="C39" s="149">
        <v>-2982437.43</v>
      </c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0">
        <f>B9+B17+B25+B31+B38+B41+B37</f>
        <v>7897048.2000000011</v>
      </c>
      <c r="C47" s="150">
        <f>C9+C17+C25+C31+C38+C41+C37</f>
        <v>6109857.2800000003</v>
      </c>
      <c r="D47" s="99" t="s">
        <v>91</v>
      </c>
      <c r="E47" s="61">
        <f>E9+E19+E23+E26+E27+E31+E38+E42</f>
        <v>2021729.01</v>
      </c>
      <c r="F47" s="61">
        <f>F9+F19+F23+F26+F27+F31+F38+F42</f>
        <v>2470653.9699999997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>
        <v>0</v>
      </c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149">
        <v>1681202.56</v>
      </c>
      <c r="C52" s="149">
        <v>1681202.56</v>
      </c>
      <c r="D52" s="100" t="s">
        <v>95</v>
      </c>
      <c r="E52" s="60"/>
      <c r="F52" s="60"/>
    </row>
    <row r="53" spans="1:6" x14ac:dyDescent="0.25">
      <c r="A53" s="95" t="s">
        <v>44</v>
      </c>
      <c r="B53" s="149">
        <v>19329067.719999999</v>
      </c>
      <c r="C53" s="149">
        <v>19220424.079999998</v>
      </c>
      <c r="D53" s="100" t="s">
        <v>96</v>
      </c>
      <c r="E53" s="60"/>
      <c r="F53" s="60"/>
    </row>
    <row r="54" spans="1:6" x14ac:dyDescent="0.25">
      <c r="A54" s="95" t="s">
        <v>45</v>
      </c>
      <c r="B54" s="149">
        <v>93761</v>
      </c>
      <c r="C54" s="149">
        <v>93761</v>
      </c>
      <c r="D54" s="100" t="s">
        <v>97</v>
      </c>
      <c r="E54" s="60"/>
      <c r="F54" s="60"/>
    </row>
    <row r="55" spans="1:6" x14ac:dyDescent="0.25">
      <c r="A55" s="95" t="s">
        <v>46</v>
      </c>
      <c r="B55" s="149">
        <v>-5790952.0099999998</v>
      </c>
      <c r="C55" s="149">
        <v>-5790952.0099999998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0</v>
      </c>
      <c r="C56" s="60"/>
      <c r="D56" s="54"/>
      <c r="E56" s="54"/>
      <c r="F56" s="54"/>
    </row>
    <row r="57" spans="1:6" x14ac:dyDescent="0.25">
      <c r="A57" s="95" t="s">
        <v>48</v>
      </c>
      <c r="B57" s="60">
        <v>0</v>
      </c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2021729.01</v>
      </c>
      <c r="F59" s="61">
        <f>F47+F57</f>
        <v>2470653.9699999997</v>
      </c>
    </row>
    <row r="60" spans="1:6" x14ac:dyDescent="0.25">
      <c r="A60" s="55" t="s">
        <v>50</v>
      </c>
      <c r="B60" s="61">
        <f>SUM(B50:B58)</f>
        <v>15313079.269999998</v>
      </c>
      <c r="C60" s="61">
        <f>SUM(C50:C58)</f>
        <v>15204435.629999997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23210127.469999999</v>
      </c>
      <c r="C62" s="61">
        <f>SUM(C47+C60)</f>
        <v>21314292.909999996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14307467.43</v>
      </c>
      <c r="F63" s="77">
        <f>SUM(F64:F66)</f>
        <v>14307467.43</v>
      </c>
    </row>
    <row r="64" spans="1:6" x14ac:dyDescent="0.25">
      <c r="A64" s="54"/>
      <c r="B64" s="54"/>
      <c r="C64" s="54"/>
      <c r="D64" s="103" t="s">
        <v>103</v>
      </c>
      <c r="E64" s="149">
        <v>14307467.43</v>
      </c>
      <c r="F64" s="149">
        <v>14307467.43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6880931.0299999993</v>
      </c>
      <c r="F68" s="77">
        <f>SUM(F69:F73)</f>
        <v>4536171.51</v>
      </c>
    </row>
    <row r="69" spans="1:6" x14ac:dyDescent="0.25">
      <c r="A69" s="12"/>
      <c r="B69" s="54"/>
      <c r="C69" s="54"/>
      <c r="D69" s="103" t="s">
        <v>107</v>
      </c>
      <c r="E69" s="149">
        <v>2344759.52</v>
      </c>
      <c r="F69" s="149">
        <v>409501.08</v>
      </c>
    </row>
    <row r="70" spans="1:6" x14ac:dyDescent="0.25">
      <c r="A70" s="12"/>
      <c r="B70" s="54"/>
      <c r="C70" s="54"/>
      <c r="D70" s="103" t="s">
        <v>108</v>
      </c>
      <c r="E70" s="149">
        <v>4536171.51</v>
      </c>
      <c r="F70" s="149">
        <v>4126670.43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21188398.460000001</v>
      </c>
      <c r="F79" s="61">
        <f>F63+F68+F75</f>
        <v>18843638.939999998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23210127.470000003</v>
      </c>
      <c r="F81" s="61">
        <f>F59+F79</f>
        <v>21314292.909999996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2766685.2</v>
      </c>
      <c r="Q4" s="18">
        <f>'Formato 1'!C9</f>
        <v>955585.49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2766685.2</v>
      </c>
      <c r="Q7" s="18">
        <f>'Formato 1'!C12</f>
        <v>955585.49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7831006.0099999998</v>
      </c>
      <c r="Q12" s="18">
        <f>'Formato 1'!C17</f>
        <v>7905100.9199999999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502314.83</v>
      </c>
      <c r="Q13" s="18">
        <f>'Formato 1'!C18</f>
        <v>498204.25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4003688.47</v>
      </c>
      <c r="Q14" s="18">
        <f>'Formato 1'!C19</f>
        <v>4094228.87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14205.55</v>
      </c>
      <c r="Q15" s="18">
        <f>'Formato 1'!C20</f>
        <v>5585.97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4700</v>
      </c>
      <c r="Q17" s="18">
        <f>'Formato 1'!C22</f>
        <v>4700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3306097.16</v>
      </c>
      <c r="Q19" s="18">
        <f>'Formato 1'!C24</f>
        <v>3302381.83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281794.42</v>
      </c>
      <c r="Q32" s="18">
        <f>'Formato 1'!C37</f>
        <v>231608.3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281794.42</v>
      </c>
      <c r="Q33" s="18">
        <f>'Formato 1'!C37</f>
        <v>231608.3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-2982437.43</v>
      </c>
      <c r="Q34" s="18">
        <f>'Formato 1'!C38</f>
        <v>-2982437.43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-2982437.43</v>
      </c>
      <c r="Q35" s="18">
        <f>'Formato 1'!C39</f>
        <v>-2982437.43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7897048.2000000011</v>
      </c>
      <c r="Q42" s="18">
        <f>'Formato 1'!C47</f>
        <v>6109857.2800000003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1681202.56</v>
      </c>
      <c r="Q46">
        <f>'Formato 1'!C52</f>
        <v>1681202.56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19329067.719999999</v>
      </c>
      <c r="Q47">
        <f>'Formato 1'!C53</f>
        <v>19220424.079999998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93761</v>
      </c>
      <c r="Q48">
        <f>'Formato 1'!C54</f>
        <v>93761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-5790952.0099999998</v>
      </c>
      <c r="Q49">
        <f>'Formato 1'!C55</f>
        <v>-5790952.0099999998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15313079.269999998</v>
      </c>
      <c r="Q53">
        <f>'Formato 1'!C60</f>
        <v>15204435.629999997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23210127.469999999</v>
      </c>
      <c r="Q54">
        <f>'Formato 1'!C62</f>
        <v>21314292.909999996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2021729.01</v>
      </c>
      <c r="Q57">
        <f>'Formato 1'!F9</f>
        <v>2470653.9699999997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1794.89</v>
      </c>
      <c r="Q58">
        <f>'Formato 1'!F10</f>
        <v>128465.98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592134.09</v>
      </c>
      <c r="Q59">
        <f>'Formato 1'!F11</f>
        <v>897914.98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1412094.43</v>
      </c>
      <c r="Q64">
        <f>'Formato 1'!F16</f>
        <v>1432365.01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15705.6</v>
      </c>
      <c r="Q66">
        <f>'Formato 1'!F18</f>
        <v>11908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2021729.01</v>
      </c>
      <c r="Q95">
        <f>'Formato 1'!F47</f>
        <v>2470653.9699999997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2021729.01</v>
      </c>
      <c r="Q104">
        <f>'Formato 1'!F59</f>
        <v>2470653.9699999997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14307467.43</v>
      </c>
      <c r="Q106">
        <f>'Formato 1'!F63</f>
        <v>14307467.43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14307467.43</v>
      </c>
      <c r="Q107">
        <f>'Formato 1'!F64</f>
        <v>14307467.43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6880931.0299999993</v>
      </c>
      <c r="Q110">
        <f>'Formato 1'!F68</f>
        <v>4536171.51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2344759.52</v>
      </c>
      <c r="Q111">
        <f>'Formato 1'!F69</f>
        <v>409501.08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4536171.51</v>
      </c>
      <c r="Q112">
        <f>'Formato 1'!F70</f>
        <v>4126670.43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21188398.460000001</v>
      </c>
      <c r="Q119">
        <f>'Formato 1'!F79</f>
        <v>18843638.939999998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23210127.470000003</v>
      </c>
      <c r="Q120">
        <f>'Formato 1'!F81</f>
        <v>21314292.909999996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11" sqref="A1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2" t="s">
        <v>544</v>
      </c>
      <c r="B1" s="182"/>
      <c r="C1" s="182"/>
      <c r="D1" s="182"/>
      <c r="E1" s="182"/>
      <c r="F1" s="182"/>
      <c r="G1" s="182"/>
      <c r="H1" s="182"/>
    </row>
    <row r="2" spans="1:9" ht="14.25" x14ac:dyDescent="0.45">
      <c r="A2" s="168" t="str">
        <f>ENTE_PUBLICO_A</f>
        <v>SISTEMA DE AGUA POTABLE Y ALCANTARILLADO DE ROMITA, Gobierno del Estado de Guanajuato (a)</v>
      </c>
      <c r="B2" s="169"/>
      <c r="C2" s="169"/>
      <c r="D2" s="169"/>
      <c r="E2" s="169"/>
      <c r="F2" s="169"/>
      <c r="G2" s="169"/>
      <c r="H2" s="170"/>
    </row>
    <row r="3" spans="1:9" x14ac:dyDescent="0.25">
      <c r="A3" s="171" t="s">
        <v>120</v>
      </c>
      <c r="B3" s="172"/>
      <c r="C3" s="172"/>
      <c r="D3" s="172"/>
      <c r="E3" s="172"/>
      <c r="F3" s="172"/>
      <c r="G3" s="172"/>
      <c r="H3" s="173"/>
    </row>
    <row r="4" spans="1:9" ht="14.25" x14ac:dyDescent="0.45">
      <c r="A4" s="174" t="str">
        <f>PERIODO_INFORME</f>
        <v>Al 31 de diciembre de 2018 y al 30 de junio de 2019 (b)</v>
      </c>
      <c r="B4" s="175"/>
      <c r="C4" s="175"/>
      <c r="D4" s="175"/>
      <c r="E4" s="175"/>
      <c r="F4" s="175"/>
      <c r="G4" s="175"/>
      <c r="H4" s="176"/>
    </row>
    <row r="5" spans="1:9" ht="14.25" x14ac:dyDescent="0.45">
      <c r="A5" s="177" t="s">
        <v>118</v>
      </c>
      <c r="B5" s="178"/>
      <c r="C5" s="178"/>
      <c r="D5" s="178"/>
      <c r="E5" s="178"/>
      <c r="F5" s="178"/>
      <c r="G5" s="178"/>
      <c r="H5" s="179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/>
      <c r="C18" s="132"/>
      <c r="D18" s="132"/>
      <c r="E18" s="132"/>
      <c r="F18" s="152">
        <f>B18+C18-D18+E18</f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>F8+F18</f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81" t="s">
        <v>3300</v>
      </c>
      <c r="B33" s="181"/>
      <c r="C33" s="181"/>
      <c r="D33" s="181"/>
      <c r="E33" s="181"/>
      <c r="F33" s="181"/>
      <c r="G33" s="181"/>
      <c r="H33" s="181"/>
    </row>
    <row r="34" spans="1:8" ht="12" customHeight="1" x14ac:dyDescent="0.25">
      <c r="A34" s="181"/>
      <c r="B34" s="181"/>
      <c r="C34" s="181"/>
      <c r="D34" s="181"/>
      <c r="E34" s="181"/>
      <c r="F34" s="181"/>
      <c r="G34" s="181"/>
      <c r="H34" s="181"/>
    </row>
    <row r="35" spans="1:8" ht="12" customHeight="1" x14ac:dyDescent="0.25">
      <c r="A35" s="181"/>
      <c r="B35" s="181"/>
      <c r="C35" s="181"/>
      <c r="D35" s="181"/>
      <c r="E35" s="181"/>
      <c r="F35" s="181"/>
      <c r="G35" s="181"/>
      <c r="H35" s="181"/>
    </row>
    <row r="36" spans="1:8" ht="12" customHeight="1" x14ac:dyDescent="0.25">
      <c r="A36" s="181"/>
      <c r="B36" s="181"/>
      <c r="C36" s="181"/>
      <c r="D36" s="181"/>
      <c r="E36" s="181"/>
      <c r="F36" s="181"/>
      <c r="G36" s="181"/>
      <c r="H36" s="181"/>
    </row>
    <row r="37" spans="1:8" ht="12" customHeight="1" x14ac:dyDescent="0.25">
      <c r="A37" s="181"/>
      <c r="B37" s="181"/>
      <c r="C37" s="181"/>
      <c r="D37" s="181"/>
      <c r="E37" s="181"/>
      <c r="F37" s="181"/>
      <c r="G37" s="181"/>
      <c r="H37" s="181"/>
    </row>
    <row r="38" spans="1:8" ht="14.25" x14ac:dyDescent="0.4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80" t="s">
        <v>543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11"/>
    </row>
    <row r="2" spans="1:12" ht="14.25" x14ac:dyDescent="0.45">
      <c r="A2" s="168" t="str">
        <f>ENTE_PUBLICO_A</f>
        <v>SISTEMA DE AGUA POTABLE Y ALCANTARILLADO DE ROMITA, Gobierno del Estado de Guanajuato (a)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2" x14ac:dyDescent="0.25">
      <c r="A3" s="171" t="s">
        <v>146</v>
      </c>
      <c r="B3" s="172"/>
      <c r="C3" s="172"/>
      <c r="D3" s="172"/>
      <c r="E3" s="172"/>
      <c r="F3" s="172"/>
      <c r="G3" s="172"/>
      <c r="H3" s="172"/>
      <c r="I3" s="172"/>
      <c r="J3" s="172"/>
      <c r="K3" s="173"/>
    </row>
    <row r="4" spans="1:12" ht="14.25" x14ac:dyDescent="0.45">
      <c r="A4" s="174" t="str">
        <f>TRIMESTRE</f>
        <v>Del 1 de enero al 30 de junio de 2019 (b)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2" ht="14.25" x14ac:dyDescent="0.45">
      <c r="A5" s="171" t="s">
        <v>118</v>
      </c>
      <c r="B5" s="172"/>
      <c r="C5" s="172"/>
      <c r="D5" s="172"/>
      <c r="E5" s="172"/>
      <c r="F5" s="172"/>
      <c r="G5" s="172"/>
      <c r="H5" s="172"/>
      <c r="I5" s="172"/>
      <c r="J5" s="172"/>
      <c r="K5" s="173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2019 (k)</v>
      </c>
      <c r="J6" s="131" t="str">
        <f>MONTO2</f>
        <v>Monto pagado de la inversión actualizado al 30 de junio de 2019 (l)</v>
      </c>
      <c r="K6" s="131" t="str">
        <f>SALDO_PENDIENTE</f>
        <v>Saldo pendiente por pagar de la inversión al 30 de junio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HP</cp:lastModifiedBy>
  <cp:lastPrinted>2017-02-04T00:56:20Z</cp:lastPrinted>
  <dcterms:created xsi:type="dcterms:W3CDTF">2017-01-19T17:59:06Z</dcterms:created>
  <dcterms:modified xsi:type="dcterms:W3CDTF">2019-07-26T20:58:34Z</dcterms:modified>
</cp:coreProperties>
</file>